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4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15" windowWidth="20115" windowHeight="7455" tabRatio="871"/>
  </bookViews>
  <sheets>
    <sheet name="1º P" sheetId="1" r:id="rId1"/>
    <sheet name="NIVEL DE LOGRO 1º P" sheetId="11" r:id="rId2"/>
    <sheet name="2º P" sheetId="2" r:id="rId3"/>
    <sheet name="NIVEL DE LOGRO AL 2º P" sheetId="7" r:id="rId4"/>
    <sheet name="3º P" sheetId="3" r:id="rId5"/>
    <sheet name="NIVEL DE LOGRO AL 3º P" sheetId="8" r:id="rId6"/>
    <sheet name="RESUMEN ANUAL" sheetId="12" r:id="rId7"/>
    <sheet name="NIVEL DE LOGRO ANUAL" sheetId="10" r:id="rId8"/>
  </sheets>
  <definedNames>
    <definedName name="_xlnm.Print_Titles" localSheetId="0">'1º P'!$1:$11</definedName>
    <definedName name="_xlnm.Print_Titles" localSheetId="2">'2º P'!$1:$11</definedName>
    <definedName name="_xlnm.Print_Titles" localSheetId="4">'3º P'!$1:$11</definedName>
    <definedName name="_xlnm.Print_Titles" localSheetId="6">'RESUMEN ANUAL'!$1:$10</definedName>
  </definedNames>
  <calcPr calcId="145621"/>
</workbook>
</file>

<file path=xl/calcChain.xml><?xml version="1.0" encoding="utf-8"?>
<calcChain xmlns="http://schemas.openxmlformats.org/spreadsheetml/2006/main">
  <c r="O6" i="12" l="1"/>
  <c r="I5" i="12"/>
  <c r="T35" i="12"/>
  <c r="Q35" i="12"/>
  <c r="S35" i="12"/>
  <c r="S34" i="12"/>
  <c r="T34" i="12" s="1"/>
  <c r="S33" i="12"/>
  <c r="T33" i="12" s="1"/>
  <c r="S32" i="12"/>
  <c r="T32" i="12" s="1"/>
  <c r="P35" i="12"/>
  <c r="P34" i="12"/>
  <c r="Q34" i="12" s="1"/>
  <c r="P33" i="12"/>
  <c r="Q33" i="12" s="1"/>
  <c r="P32" i="12"/>
  <c r="Q32" i="12" s="1"/>
  <c r="V35" i="12"/>
  <c r="V34" i="12"/>
  <c r="V33" i="12"/>
  <c r="V32" i="12"/>
  <c r="U12" i="12" l="1"/>
  <c r="V12" i="12"/>
  <c r="U13" i="12"/>
  <c r="V13" i="12"/>
  <c r="U14" i="12"/>
  <c r="V14" i="12"/>
  <c r="U15" i="12"/>
  <c r="V15" i="12"/>
  <c r="U16" i="12"/>
  <c r="V16" i="12"/>
  <c r="U17" i="12"/>
  <c r="V17" i="12"/>
  <c r="U18" i="12"/>
  <c r="V18" i="12"/>
  <c r="U19" i="12"/>
  <c r="V19" i="12"/>
  <c r="U20" i="12"/>
  <c r="V20" i="12"/>
  <c r="U21" i="12"/>
  <c r="V21" i="12"/>
  <c r="U22" i="12"/>
  <c r="V22" i="12"/>
  <c r="U23" i="12"/>
  <c r="V23" i="12"/>
  <c r="U24" i="12"/>
  <c r="V24" i="12"/>
  <c r="U25" i="12"/>
  <c r="V25" i="12"/>
  <c r="U26" i="12"/>
  <c r="V26" i="12"/>
  <c r="U27" i="12"/>
  <c r="V27" i="12"/>
  <c r="U28" i="12"/>
  <c r="V28" i="12"/>
  <c r="V11" i="12"/>
  <c r="U11" i="12"/>
  <c r="P35" i="3" l="1"/>
  <c r="P34" i="3"/>
  <c r="P33" i="3"/>
  <c r="P32" i="3"/>
  <c r="S35" i="3"/>
  <c r="S34" i="3"/>
  <c r="S33" i="3"/>
  <c r="S32" i="3"/>
  <c r="V35" i="3"/>
  <c r="V34" i="3"/>
  <c r="V33" i="3"/>
  <c r="V32" i="3"/>
  <c r="Y35" i="3"/>
  <c r="Y34" i="3"/>
  <c r="Y33" i="3"/>
  <c r="Y32" i="3"/>
  <c r="AB35" i="3"/>
  <c r="AB34" i="3"/>
  <c r="AB33" i="3"/>
  <c r="AB32" i="3"/>
  <c r="S32" i="2"/>
  <c r="V35" i="2"/>
  <c r="V34" i="2"/>
  <c r="V33" i="2"/>
  <c r="V32" i="2"/>
  <c r="Y35" i="2"/>
  <c r="Y34" i="2"/>
  <c r="Y33" i="2"/>
  <c r="Y32" i="2"/>
  <c r="AB35" i="2"/>
  <c r="AB34" i="2"/>
  <c r="AB33" i="2"/>
  <c r="AB32" i="2"/>
  <c r="P35" i="2" l="1"/>
  <c r="P34" i="2"/>
  <c r="P33" i="2"/>
  <c r="P32" i="2"/>
  <c r="S35" i="2"/>
  <c r="S34" i="2"/>
  <c r="S33" i="2"/>
  <c r="P35" i="1" l="1"/>
  <c r="P34" i="1"/>
  <c r="P33" i="1"/>
  <c r="P32" i="1"/>
  <c r="S35" i="1"/>
  <c r="S34" i="1"/>
  <c r="S33" i="1"/>
  <c r="S32" i="1"/>
  <c r="V35" i="1"/>
  <c r="V34" i="1"/>
  <c r="V33" i="1"/>
  <c r="V32" i="1"/>
  <c r="Y35" i="1"/>
  <c r="Y34" i="1"/>
  <c r="Y33" i="1"/>
  <c r="Y32" i="1"/>
  <c r="AB35" i="1"/>
  <c r="AB34" i="1"/>
  <c r="AB33" i="1"/>
  <c r="AB32" i="1"/>
  <c r="H22" i="11"/>
  <c r="M38" i="12"/>
  <c r="K40" i="12" l="1"/>
  <c r="O12" i="12" l="1"/>
  <c r="P12" i="12"/>
  <c r="Q12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8" i="12"/>
  <c r="P28" i="12"/>
  <c r="Q28" i="12"/>
  <c r="Q11" i="12"/>
  <c r="P11" i="12"/>
  <c r="O11" i="12"/>
  <c r="L12" i="12"/>
  <c r="M12" i="12"/>
  <c r="N12" i="12"/>
  <c r="L13" i="12"/>
  <c r="M13" i="12"/>
  <c r="N13" i="12"/>
  <c r="L14" i="12"/>
  <c r="M14" i="12"/>
  <c r="N14" i="12"/>
  <c r="L15" i="12"/>
  <c r="M15" i="12"/>
  <c r="N15" i="12"/>
  <c r="L16" i="12"/>
  <c r="M16" i="12"/>
  <c r="N16" i="12"/>
  <c r="L17" i="12"/>
  <c r="M17" i="12"/>
  <c r="N17" i="12"/>
  <c r="L18" i="12"/>
  <c r="M18" i="12"/>
  <c r="N18" i="12"/>
  <c r="L19" i="12"/>
  <c r="M19" i="12"/>
  <c r="N19" i="12"/>
  <c r="L20" i="12"/>
  <c r="M20" i="12"/>
  <c r="N20" i="12"/>
  <c r="L21" i="12"/>
  <c r="M21" i="12"/>
  <c r="N21" i="12"/>
  <c r="L22" i="12"/>
  <c r="M22" i="12"/>
  <c r="N22" i="12"/>
  <c r="L23" i="12"/>
  <c r="M23" i="12"/>
  <c r="N23" i="12"/>
  <c r="L24" i="12"/>
  <c r="M24" i="12"/>
  <c r="N24" i="12"/>
  <c r="L25" i="12"/>
  <c r="M25" i="12"/>
  <c r="N25" i="12"/>
  <c r="L26" i="12"/>
  <c r="M26" i="12"/>
  <c r="N26" i="12"/>
  <c r="L27" i="12"/>
  <c r="M27" i="12"/>
  <c r="N27" i="12"/>
  <c r="L28" i="12"/>
  <c r="M28" i="12"/>
  <c r="N28" i="12"/>
  <c r="N11" i="12"/>
  <c r="M11" i="12"/>
  <c r="L11" i="12"/>
  <c r="F12" i="12"/>
  <c r="G12" i="12"/>
  <c r="H12" i="12"/>
  <c r="S12" i="12" s="1"/>
  <c r="F13" i="12"/>
  <c r="G13" i="12"/>
  <c r="H13" i="12"/>
  <c r="S13" i="12" s="1"/>
  <c r="F14" i="12"/>
  <c r="G14" i="12"/>
  <c r="H14" i="12"/>
  <c r="S14" i="12" s="1"/>
  <c r="F15" i="12"/>
  <c r="G15" i="12"/>
  <c r="H15" i="12"/>
  <c r="S15" i="12" s="1"/>
  <c r="F16" i="12"/>
  <c r="G16" i="12"/>
  <c r="H16" i="12"/>
  <c r="S16" i="12" s="1"/>
  <c r="F17" i="12"/>
  <c r="G17" i="12"/>
  <c r="H17" i="12"/>
  <c r="S17" i="12" s="1"/>
  <c r="F18" i="12"/>
  <c r="G18" i="12"/>
  <c r="H18" i="12"/>
  <c r="S18" i="12" s="1"/>
  <c r="F19" i="12"/>
  <c r="G19" i="12"/>
  <c r="H19" i="12"/>
  <c r="S19" i="12" s="1"/>
  <c r="F20" i="12"/>
  <c r="G20" i="12"/>
  <c r="H20" i="12"/>
  <c r="S20" i="12" s="1"/>
  <c r="F21" i="12"/>
  <c r="G21" i="12"/>
  <c r="H21" i="12"/>
  <c r="S21" i="12" s="1"/>
  <c r="F22" i="12"/>
  <c r="G22" i="12"/>
  <c r="H22" i="12"/>
  <c r="S22" i="12" s="1"/>
  <c r="F23" i="12"/>
  <c r="G23" i="12"/>
  <c r="H23" i="12"/>
  <c r="S23" i="12" s="1"/>
  <c r="F24" i="12"/>
  <c r="G24" i="12"/>
  <c r="H24" i="12"/>
  <c r="S24" i="12" s="1"/>
  <c r="F25" i="12"/>
  <c r="G25" i="12"/>
  <c r="H25" i="12"/>
  <c r="S25" i="12" s="1"/>
  <c r="F26" i="12"/>
  <c r="G26" i="12"/>
  <c r="H26" i="12"/>
  <c r="S26" i="12" s="1"/>
  <c r="F27" i="12"/>
  <c r="G27" i="12"/>
  <c r="H27" i="12"/>
  <c r="S27" i="12" s="1"/>
  <c r="F28" i="12"/>
  <c r="G28" i="12"/>
  <c r="H28" i="12"/>
  <c r="S28" i="12" s="1"/>
  <c r="I12" i="12"/>
  <c r="J12" i="12"/>
  <c r="K12" i="12"/>
  <c r="T12" i="12" s="1"/>
  <c r="I13" i="12"/>
  <c r="J13" i="12"/>
  <c r="K13" i="12"/>
  <c r="T13" i="12" s="1"/>
  <c r="I14" i="12"/>
  <c r="J14" i="12"/>
  <c r="K14" i="12"/>
  <c r="T14" i="12" s="1"/>
  <c r="I15" i="12"/>
  <c r="J15" i="12"/>
  <c r="K15" i="12"/>
  <c r="T15" i="12" s="1"/>
  <c r="I16" i="12"/>
  <c r="J16" i="12"/>
  <c r="K16" i="12"/>
  <c r="T16" i="12" s="1"/>
  <c r="I17" i="12"/>
  <c r="J17" i="12"/>
  <c r="K17" i="12"/>
  <c r="T17" i="12" s="1"/>
  <c r="I18" i="12"/>
  <c r="J18" i="12"/>
  <c r="K18" i="12"/>
  <c r="T18" i="12" s="1"/>
  <c r="I19" i="12"/>
  <c r="J19" i="12"/>
  <c r="K19" i="12"/>
  <c r="T19" i="12" s="1"/>
  <c r="I20" i="12"/>
  <c r="J20" i="12"/>
  <c r="K20" i="12"/>
  <c r="T20" i="12" s="1"/>
  <c r="I21" i="12"/>
  <c r="J21" i="12"/>
  <c r="K21" i="12"/>
  <c r="T21" i="12" s="1"/>
  <c r="I22" i="12"/>
  <c r="J22" i="12"/>
  <c r="K22" i="12"/>
  <c r="T22" i="12" s="1"/>
  <c r="I23" i="12"/>
  <c r="J23" i="12"/>
  <c r="K23" i="12"/>
  <c r="T23" i="12" s="1"/>
  <c r="I24" i="12"/>
  <c r="J24" i="12"/>
  <c r="K24" i="12"/>
  <c r="T24" i="12" s="1"/>
  <c r="I25" i="12"/>
  <c r="J25" i="12"/>
  <c r="K25" i="12"/>
  <c r="T25" i="12" s="1"/>
  <c r="I26" i="12"/>
  <c r="J26" i="12"/>
  <c r="K26" i="12"/>
  <c r="T26" i="12" s="1"/>
  <c r="I27" i="12"/>
  <c r="J27" i="12"/>
  <c r="K27" i="12"/>
  <c r="T27" i="12" s="1"/>
  <c r="I28" i="12"/>
  <c r="J28" i="12"/>
  <c r="K28" i="12"/>
  <c r="T28" i="12" s="1"/>
  <c r="K11" i="12"/>
  <c r="T11" i="12" s="1"/>
  <c r="C12" i="12"/>
  <c r="D12" i="12"/>
  <c r="E12" i="12"/>
  <c r="R12" i="12" s="1"/>
  <c r="C13" i="12"/>
  <c r="D13" i="12"/>
  <c r="E13" i="12"/>
  <c r="R13" i="12" s="1"/>
  <c r="C14" i="12"/>
  <c r="D14" i="12"/>
  <c r="E14" i="12"/>
  <c r="R14" i="12" s="1"/>
  <c r="C15" i="12"/>
  <c r="D15" i="12"/>
  <c r="E15" i="12"/>
  <c r="R15" i="12" s="1"/>
  <c r="C16" i="12"/>
  <c r="D16" i="12"/>
  <c r="E16" i="12"/>
  <c r="R16" i="12" s="1"/>
  <c r="C17" i="12"/>
  <c r="D17" i="12"/>
  <c r="E17" i="12"/>
  <c r="R17" i="12" s="1"/>
  <c r="C18" i="12"/>
  <c r="D18" i="12"/>
  <c r="E18" i="12"/>
  <c r="R18" i="12" s="1"/>
  <c r="C19" i="12"/>
  <c r="D19" i="12"/>
  <c r="E19" i="12"/>
  <c r="R19" i="12" s="1"/>
  <c r="C20" i="12"/>
  <c r="D20" i="12"/>
  <c r="E20" i="12"/>
  <c r="R20" i="12" s="1"/>
  <c r="C21" i="12"/>
  <c r="D21" i="12"/>
  <c r="E21" i="12"/>
  <c r="R21" i="12" s="1"/>
  <c r="C22" i="12"/>
  <c r="D22" i="12"/>
  <c r="E22" i="12"/>
  <c r="R22" i="12" s="1"/>
  <c r="C23" i="12"/>
  <c r="D23" i="12"/>
  <c r="E23" i="12"/>
  <c r="R23" i="12" s="1"/>
  <c r="C24" i="12"/>
  <c r="D24" i="12"/>
  <c r="E24" i="12"/>
  <c r="R24" i="12" s="1"/>
  <c r="C25" i="12"/>
  <c r="D25" i="12"/>
  <c r="E25" i="12"/>
  <c r="R25" i="12" s="1"/>
  <c r="C26" i="12"/>
  <c r="D26" i="12"/>
  <c r="E26" i="12"/>
  <c r="R26" i="12" s="1"/>
  <c r="C27" i="12"/>
  <c r="D27" i="12"/>
  <c r="E27" i="12"/>
  <c r="R27" i="12" s="1"/>
  <c r="C28" i="12"/>
  <c r="D28" i="12"/>
  <c r="E28" i="12"/>
  <c r="R28" i="12" s="1"/>
  <c r="I11" i="12"/>
  <c r="J11" i="12"/>
  <c r="H11" i="12"/>
  <c r="S11" i="12" s="1"/>
  <c r="G11" i="12"/>
  <c r="F11" i="12"/>
  <c r="E11" i="12"/>
  <c r="R11" i="12" s="1"/>
  <c r="D11" i="12"/>
  <c r="C11" i="12"/>
  <c r="AD1" i="3"/>
  <c r="C37" i="3"/>
  <c r="R36" i="3"/>
  <c r="K36" i="3"/>
  <c r="L32" i="3"/>
  <c r="B29" i="3"/>
  <c r="AF29" i="3" s="1"/>
  <c r="B28" i="3"/>
  <c r="AF28" i="3" s="1"/>
  <c r="B27" i="3"/>
  <c r="AF27" i="3" s="1"/>
  <c r="B26" i="3"/>
  <c r="AF26" i="3" s="1"/>
  <c r="B25" i="3"/>
  <c r="AF25" i="3" s="1"/>
  <c r="B24" i="3"/>
  <c r="AF24" i="3" s="1"/>
  <c r="B23" i="3"/>
  <c r="AF23" i="3" s="1"/>
  <c r="B22" i="3"/>
  <c r="AF22" i="3" s="1"/>
  <c r="B21" i="3"/>
  <c r="AF21" i="3" s="1"/>
  <c r="B20" i="3"/>
  <c r="AF20" i="3" s="1"/>
  <c r="B19" i="3"/>
  <c r="AF19" i="3" s="1"/>
  <c r="B18" i="3"/>
  <c r="AF18" i="3" s="1"/>
  <c r="B17" i="3"/>
  <c r="AF17" i="3" s="1"/>
  <c r="B16" i="3"/>
  <c r="AF16" i="3" s="1"/>
  <c r="B15" i="3"/>
  <c r="AF15" i="3" s="1"/>
  <c r="B14" i="3"/>
  <c r="AF14" i="3" s="1"/>
  <c r="B13" i="3"/>
  <c r="AF13" i="3" s="1"/>
  <c r="B12" i="3"/>
  <c r="AF12" i="3" s="1"/>
  <c r="AA11" i="3"/>
  <c r="Z11" i="3"/>
  <c r="X11" i="3"/>
  <c r="W11" i="3"/>
  <c r="V11" i="3"/>
  <c r="U11" i="3"/>
  <c r="S11" i="3"/>
  <c r="R11" i="3"/>
  <c r="Q11" i="3"/>
  <c r="P11" i="3"/>
  <c r="N11" i="3"/>
  <c r="M11" i="3"/>
  <c r="L11" i="3"/>
  <c r="K11" i="3"/>
  <c r="J11" i="3"/>
  <c r="H11" i="3"/>
  <c r="G11" i="3"/>
  <c r="F11" i="3"/>
  <c r="E11" i="3"/>
  <c r="D11" i="3"/>
  <c r="C11" i="3"/>
  <c r="Z10" i="3"/>
  <c r="U10" i="3"/>
  <c r="P10" i="3"/>
  <c r="J10" i="3"/>
  <c r="C10" i="3"/>
  <c r="S7" i="3"/>
  <c r="B37" i="3" s="1"/>
  <c r="C7" i="3"/>
  <c r="S6" i="3"/>
  <c r="R6" i="3"/>
  <c r="J6" i="3"/>
  <c r="C6" i="3"/>
  <c r="T4" i="3"/>
  <c r="B3" i="3"/>
  <c r="B2" i="3"/>
  <c r="B1" i="3"/>
  <c r="M35" i="12" l="1"/>
  <c r="M32" i="12"/>
  <c r="M34" i="12"/>
  <c r="M33" i="12"/>
  <c r="G35" i="12"/>
  <c r="G33" i="12"/>
  <c r="G32" i="12"/>
  <c r="G34" i="12"/>
  <c r="J35" i="12"/>
  <c r="J34" i="12"/>
  <c r="T34" i="3"/>
  <c r="Z34" i="3"/>
  <c r="Z32" i="3"/>
  <c r="W33" i="3"/>
  <c r="W34" i="3"/>
  <c r="T35" i="3"/>
  <c r="Z35" i="3"/>
  <c r="T32" i="3"/>
  <c r="Q35" i="3"/>
  <c r="AC33" i="3"/>
  <c r="Q33" i="3"/>
  <c r="AC34" i="3"/>
  <c r="R18" i="8" s="1"/>
  <c r="Q34" i="3"/>
  <c r="W35" i="3"/>
  <c r="AC35" i="3"/>
  <c r="R19" i="8" s="1"/>
  <c r="Q32" i="3"/>
  <c r="W32" i="3"/>
  <c r="AC32" i="3"/>
  <c r="T33" i="3"/>
  <c r="Z33" i="3"/>
  <c r="F19" i="8"/>
  <c r="R16" i="8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11" i="12"/>
  <c r="O9" i="12"/>
  <c r="L9" i="12"/>
  <c r="I9" i="12"/>
  <c r="F9" i="12"/>
  <c r="C9" i="12"/>
  <c r="C8" i="7"/>
  <c r="L32" i="2"/>
  <c r="R36" i="2"/>
  <c r="R17" i="8" l="1"/>
  <c r="Q34" i="2"/>
  <c r="W34" i="2"/>
  <c r="AC34" i="2"/>
  <c r="M24" i="7" s="1"/>
  <c r="W32" i="2"/>
  <c r="AC32" i="2"/>
  <c r="M22" i="7" s="1"/>
  <c r="Z33" i="2"/>
  <c r="Z34" i="2"/>
  <c r="Q35" i="2"/>
  <c r="W35" i="2"/>
  <c r="AC35" i="2"/>
  <c r="M25" i="7" s="1"/>
  <c r="Q32" i="2"/>
  <c r="T33" i="2"/>
  <c r="T34" i="2"/>
  <c r="T35" i="2"/>
  <c r="Z35" i="2"/>
  <c r="T32" i="2"/>
  <c r="Z32" i="2"/>
  <c r="Q33" i="2"/>
  <c r="W33" i="2"/>
  <c r="AC33" i="2"/>
  <c r="M23" i="7" s="1"/>
  <c r="F17" i="8"/>
  <c r="F18" i="8"/>
  <c r="F16" i="8"/>
  <c r="I19" i="8"/>
  <c r="I18" i="8"/>
  <c r="I17" i="8"/>
  <c r="I16" i="8"/>
  <c r="L19" i="8"/>
  <c r="L18" i="8"/>
  <c r="L17" i="8"/>
  <c r="L16" i="8"/>
  <c r="O19" i="8"/>
  <c r="O18" i="8"/>
  <c r="O17" i="8"/>
  <c r="O16" i="8"/>
  <c r="Q18" i="8"/>
  <c r="C33" i="12"/>
  <c r="N35" i="12" l="1"/>
  <c r="H35" i="12"/>
  <c r="N32" i="12"/>
  <c r="H32" i="12"/>
  <c r="K34" i="12"/>
  <c r="K35" i="12"/>
  <c r="N33" i="12"/>
  <c r="H33" i="12"/>
  <c r="N34" i="12"/>
  <c r="H34" i="12"/>
  <c r="W35" i="12"/>
  <c r="E22" i="10" s="1"/>
  <c r="W32" i="12"/>
  <c r="E19" i="10" s="1"/>
  <c r="W33" i="12"/>
  <c r="E20" i="10" s="1"/>
  <c r="W34" i="12"/>
  <c r="E21" i="10" s="1"/>
  <c r="Q17" i="8"/>
  <c r="Q19" i="8"/>
  <c r="Q16" i="8"/>
  <c r="G25" i="7"/>
  <c r="H19" i="8"/>
  <c r="G24" i="7"/>
  <c r="H18" i="8"/>
  <c r="G23" i="7"/>
  <c r="H17" i="8"/>
  <c r="G22" i="7"/>
  <c r="H16" i="8"/>
  <c r="I25" i="7"/>
  <c r="K19" i="8"/>
  <c r="I24" i="7"/>
  <c r="K18" i="8"/>
  <c r="I23" i="7"/>
  <c r="K17" i="8"/>
  <c r="I22" i="7"/>
  <c r="K16" i="8"/>
  <c r="K25" i="7"/>
  <c r="N19" i="8"/>
  <c r="K24" i="7"/>
  <c r="N18" i="8"/>
  <c r="K23" i="7"/>
  <c r="N17" i="8"/>
  <c r="K22" i="7"/>
  <c r="N16" i="8"/>
  <c r="L32" i="1"/>
  <c r="Z35" i="1" s="1"/>
  <c r="E6" i="12"/>
  <c r="U5" i="12"/>
  <c r="N5" i="12"/>
  <c r="C5" i="12"/>
  <c r="B3" i="12"/>
  <c r="B2" i="12"/>
  <c r="B1" i="12"/>
  <c r="W1" i="12"/>
  <c r="T32" i="1" l="1"/>
  <c r="M19" i="8"/>
  <c r="G25" i="11"/>
  <c r="J25" i="7"/>
  <c r="J32" i="12"/>
  <c r="K32" i="12" s="1"/>
  <c r="J33" i="12"/>
  <c r="K33" i="12" s="1"/>
  <c r="T34" i="1"/>
  <c r="AC32" i="1"/>
  <c r="T35" i="1"/>
  <c r="Z34" i="1"/>
  <c r="AC35" i="1"/>
  <c r="T33" i="1"/>
  <c r="AC34" i="1"/>
  <c r="W33" i="1"/>
  <c r="Z32" i="1"/>
  <c r="W34" i="1"/>
  <c r="Z33" i="1"/>
  <c r="W32" i="1"/>
  <c r="AC33" i="1"/>
  <c r="W35" i="1"/>
  <c r="C6" i="2"/>
  <c r="E22" i="11" l="1"/>
  <c r="F22" i="7"/>
  <c r="G16" i="8"/>
  <c r="G19" i="8"/>
  <c r="F25" i="7"/>
  <c r="E25" i="11"/>
  <c r="G18" i="8"/>
  <c r="E24" i="11"/>
  <c r="F24" i="7"/>
  <c r="G17" i="8"/>
  <c r="F23" i="7"/>
  <c r="E23" i="11"/>
  <c r="J19" i="8"/>
  <c r="F25" i="11"/>
  <c r="H25" i="7"/>
  <c r="J18" i="8"/>
  <c r="H24" i="7"/>
  <c r="F24" i="11"/>
  <c r="J17" i="8"/>
  <c r="F23" i="11"/>
  <c r="H23" i="7"/>
  <c r="J16" i="8"/>
  <c r="H22" i="7"/>
  <c r="F22" i="11"/>
  <c r="M18" i="8"/>
  <c r="G24" i="11"/>
  <c r="J24" i="7"/>
  <c r="M17" i="8"/>
  <c r="J23" i="7"/>
  <c r="G23" i="11"/>
  <c r="M16" i="8"/>
  <c r="J22" i="7"/>
  <c r="G22" i="11"/>
  <c r="P19" i="8"/>
  <c r="L25" i="7"/>
  <c r="H25" i="11"/>
  <c r="P18" i="8"/>
  <c r="L24" i="7"/>
  <c r="H24" i="11"/>
  <c r="P17" i="8"/>
  <c r="H23" i="11"/>
  <c r="L23" i="7"/>
  <c r="P16" i="8"/>
  <c r="L22" i="7"/>
  <c r="K1" i="10"/>
  <c r="AD1" i="8"/>
  <c r="AD1" i="7"/>
  <c r="AD1" i="2"/>
  <c r="AD1" i="11"/>
  <c r="T5" i="11" l="1"/>
  <c r="F11" i="2" l="1"/>
  <c r="J35" i="11" l="1"/>
  <c r="B35" i="11"/>
  <c r="U32" i="11"/>
  <c r="T32" i="11"/>
  <c r="S8" i="11"/>
  <c r="C8" i="11"/>
  <c r="S7" i="11"/>
  <c r="L7" i="11"/>
  <c r="C7" i="11"/>
  <c r="B3" i="11"/>
  <c r="B2" i="11"/>
  <c r="B1" i="11"/>
  <c r="AA11" i="2" l="1"/>
  <c r="Z11" i="2"/>
  <c r="V11" i="2"/>
  <c r="W11" i="2"/>
  <c r="X11" i="2"/>
  <c r="U11" i="2"/>
  <c r="Q11" i="2"/>
  <c r="R11" i="2"/>
  <c r="S11" i="2"/>
  <c r="P11" i="2"/>
  <c r="K11" i="2"/>
  <c r="L11" i="2"/>
  <c r="M11" i="2"/>
  <c r="N11" i="2"/>
  <c r="J11" i="2"/>
  <c r="H11" i="2" l="1"/>
  <c r="D11" i="2"/>
  <c r="E11" i="2"/>
  <c r="G11" i="2"/>
  <c r="C11" i="2"/>
  <c r="Q33" i="1" l="1"/>
  <c r="Q34" i="1"/>
  <c r="Q35" i="1"/>
  <c r="Q32" i="1"/>
  <c r="I28" i="10"/>
  <c r="U32" i="8"/>
  <c r="U32" i="7"/>
  <c r="T36" i="1"/>
  <c r="Q38" i="12" s="1"/>
  <c r="M5" i="1"/>
  <c r="L4" i="12" s="1"/>
  <c r="D19" i="8" l="1"/>
  <c r="D25" i="7"/>
  <c r="D25" i="11"/>
  <c r="D18" i="8"/>
  <c r="D24" i="11"/>
  <c r="D24" i="7"/>
  <c r="D17" i="8"/>
  <c r="D23" i="7"/>
  <c r="D23" i="11"/>
  <c r="D16" i="8"/>
  <c r="D22" i="11"/>
  <c r="D22" i="7"/>
  <c r="M5" i="3"/>
  <c r="M6" i="11"/>
  <c r="F8" i="10"/>
  <c r="B37" i="1"/>
  <c r="C40" i="12" s="1"/>
  <c r="R6" i="2" l="1"/>
  <c r="I5" i="10" l="1"/>
  <c r="J35" i="7" l="1"/>
  <c r="B35" i="7"/>
  <c r="T32" i="7"/>
  <c r="H28" i="10"/>
  <c r="E32" i="10"/>
  <c r="J35" i="8"/>
  <c r="B35" i="8"/>
  <c r="T32" i="8"/>
  <c r="E6" i="10"/>
  <c r="H9" i="10"/>
  <c r="H8" i="10"/>
  <c r="C8" i="10"/>
  <c r="C9" i="10"/>
  <c r="B3" i="10"/>
  <c r="B2" i="10"/>
  <c r="B1" i="10"/>
  <c r="S8" i="8" l="1"/>
  <c r="C8" i="8"/>
  <c r="S7" i="8"/>
  <c r="L7" i="8"/>
  <c r="C7" i="8"/>
  <c r="M6" i="8"/>
  <c r="T5" i="8"/>
  <c r="B3" i="8"/>
  <c r="B2" i="8"/>
  <c r="B1" i="8"/>
  <c r="B1" i="7"/>
  <c r="B2" i="7"/>
  <c r="B3" i="7"/>
  <c r="T5" i="7"/>
  <c r="M6" i="7"/>
  <c r="C7" i="7"/>
  <c r="L7" i="7"/>
  <c r="S7" i="7"/>
  <c r="S8" i="7"/>
  <c r="B13" i="2" l="1"/>
  <c r="AF13" i="2" s="1"/>
  <c r="B14" i="2"/>
  <c r="AF14" i="2" s="1"/>
  <c r="B15" i="2"/>
  <c r="AF15" i="2" s="1"/>
  <c r="B16" i="2"/>
  <c r="AF16" i="2" s="1"/>
  <c r="B17" i="2"/>
  <c r="AF17" i="2" s="1"/>
  <c r="B18" i="2"/>
  <c r="AF18" i="2" s="1"/>
  <c r="B19" i="2"/>
  <c r="AF19" i="2" s="1"/>
  <c r="B20" i="2"/>
  <c r="AF20" i="2" s="1"/>
  <c r="B21" i="2"/>
  <c r="AF21" i="2" s="1"/>
  <c r="B22" i="2"/>
  <c r="AF22" i="2" s="1"/>
  <c r="B23" i="2"/>
  <c r="AF23" i="2" s="1"/>
  <c r="B24" i="2"/>
  <c r="AF24" i="2" s="1"/>
  <c r="B25" i="2"/>
  <c r="AF25" i="2" s="1"/>
  <c r="B26" i="2"/>
  <c r="AF26" i="2" s="1"/>
  <c r="B27" i="2"/>
  <c r="AF27" i="2" s="1"/>
  <c r="B28" i="2"/>
  <c r="AF28" i="2" s="1"/>
  <c r="B29" i="2"/>
  <c r="AF29" i="2" s="1"/>
  <c r="B12" i="2"/>
  <c r="AF12" i="2" s="1"/>
  <c r="B2" i="2"/>
  <c r="B3" i="2"/>
  <c r="B1" i="2" l="1"/>
  <c r="K36" i="2"/>
  <c r="C37" i="2"/>
  <c r="T4" i="2"/>
  <c r="M5" i="2"/>
  <c r="C7" i="2"/>
  <c r="S7" i="2"/>
  <c r="B37" i="2" s="1"/>
  <c r="S6" i="2"/>
  <c r="J6" i="2"/>
  <c r="Z10" i="2"/>
  <c r="U10" i="2"/>
  <c r="P10" i="2"/>
  <c r="J10" i="2"/>
  <c r="C10" i="2"/>
  <c r="B32" i="10" l="1"/>
  <c r="L31" i="1"/>
  <c r="C32" i="12" l="1"/>
  <c r="L31" i="3"/>
  <c r="E25" i="7"/>
  <c r="E19" i="8"/>
  <c r="E24" i="7"/>
  <c r="E18" i="8"/>
  <c r="E23" i="7"/>
  <c r="E17" i="8"/>
  <c r="E22" i="7"/>
  <c r="E16" i="8"/>
  <c r="L31" i="2"/>
  <c r="L33" i="1"/>
  <c r="M33" i="1" s="1"/>
  <c r="M32" i="1"/>
  <c r="M31" i="1"/>
  <c r="M31" i="3" l="1"/>
  <c r="M32" i="3"/>
  <c r="L33" i="3"/>
  <c r="M33" i="3" s="1"/>
  <c r="D32" i="12"/>
  <c r="D33" i="12"/>
  <c r="C34" i="12"/>
  <c r="D34" i="12" s="1"/>
  <c r="M31" i="2"/>
  <c r="L33" i="2"/>
  <c r="M33" i="2" s="1"/>
  <c r="M32" i="2"/>
</calcChain>
</file>

<file path=xl/sharedStrings.xml><?xml version="1.0" encoding="utf-8"?>
<sst xmlns="http://schemas.openxmlformats.org/spreadsheetml/2006/main" count="572" uniqueCount="126">
  <si>
    <t>1º COMPETENCIA</t>
  </si>
  <si>
    <t>2º COMPETENCIA</t>
  </si>
  <si>
    <t>3º COMPETENCIA</t>
  </si>
  <si>
    <t>4º COMPETENCIA</t>
  </si>
  <si>
    <t>5º COMPETENCIA</t>
  </si>
  <si>
    <t>CRITERIOS DE EVALUACIÓN</t>
  </si>
  <si>
    <t>Nº DE ORDEN</t>
  </si>
  <si>
    <t>ÁREA:</t>
  </si>
  <si>
    <t>DOCENTE:</t>
  </si>
  <si>
    <t>GRADO:</t>
  </si>
  <si>
    <t>SECCIÓN:</t>
  </si>
  <si>
    <t>A</t>
  </si>
  <si>
    <t>NIVEL:</t>
  </si>
  <si>
    <t>PRIMER PERIODO</t>
  </si>
  <si>
    <t>INSTITUCIÓN EDUCATIVA</t>
  </si>
  <si>
    <t>TACNA</t>
  </si>
  <si>
    <t>Registro diseñado y elaborado por: Fernando Gamarra Morales.</t>
  </si>
  <si>
    <t>Tacna,</t>
  </si>
  <si>
    <t>MATRICULADOS:</t>
  </si>
  <si>
    <t>EVALUADOS:</t>
  </si>
  <si>
    <t>NO EVALUADOS:</t>
  </si>
  <si>
    <t>%</t>
  </si>
  <si>
    <t>AD:</t>
  </si>
  <si>
    <t>A:</t>
  </si>
  <si>
    <t>B:</t>
  </si>
  <si>
    <t>C:</t>
  </si>
  <si>
    <t>____________________________</t>
  </si>
  <si>
    <t>APELLIDOS Y  NOMBRES</t>
  </si>
  <si>
    <t>APELLIDOS Y NOMBRES</t>
  </si>
  <si>
    <t>REGISTRO AUXILIAR DE EVALUACIÓN - EDUCACIÓN BÁSICA</t>
  </si>
  <si>
    <t>REGULAR</t>
  </si>
  <si>
    <t>AD</t>
  </si>
  <si>
    <t>B</t>
  </si>
  <si>
    <t>C</t>
  </si>
  <si>
    <t>_________________________________</t>
  </si>
  <si>
    <t>SEGUNDO PERIODO</t>
  </si>
  <si>
    <t>1º P</t>
  </si>
  <si>
    <t>2º P</t>
  </si>
  <si>
    <t>AL SEGUNDO PERIODO</t>
  </si>
  <si>
    <t>Cuadro diseñado y elaborado por: Fernando Gamarra Morales.</t>
  </si>
  <si>
    <t>CUADRO COMPARATIVO DE NIVEL DE LOGRO - EDUCACIÓN BÁSICA</t>
  </si>
  <si>
    <t>3º P</t>
  </si>
  <si>
    <t>TERCER PERIODO</t>
  </si>
  <si>
    <t>AL TERCER PERIODO</t>
  </si>
  <si>
    <t>ESCALA DE CALIFICACIÓN:</t>
  </si>
  <si>
    <t>ÁREA CURRICULAR:</t>
  </si>
  <si>
    <t>RESUMEN ANUAL</t>
  </si>
  <si>
    <t>EDUCACIÓN BÁSICA</t>
  </si>
  <si>
    <t>_____________________________</t>
  </si>
  <si>
    <t>CUADRO DE NIVEL DE LOGRO ANUAL - EDUCACIÓN BÁSICA</t>
  </si>
  <si>
    <t>__________________________________</t>
  </si>
  <si>
    <t>Cuadro diseñado y elaborado por Fernando Gamarra Morales.</t>
  </si>
  <si>
    <t>_________________________</t>
  </si>
  <si>
    <t>NIVEL EDUCATIVO:</t>
  </si>
  <si>
    <t>Los porcentajes del nivel de logro se han calculado en base al número de estudiantes evaluados.</t>
  </si>
  <si>
    <t>CUADRO DE NIVEL DE LOGRO - EDUCACIÓN BÁSICA</t>
  </si>
  <si>
    <t>LOGRO DE LA COMPET.</t>
  </si>
  <si>
    <t>% NIVEL DE LOGRO ANUAL</t>
  </si>
  <si>
    <t>f</t>
  </si>
  <si>
    <t>Amones Condori , Geovana</t>
  </si>
  <si>
    <t xml:space="preserve"> Ancco Machaca, Xiomara Yémely</t>
  </si>
  <si>
    <t>Añacata Huancco,Yeny Yuliana</t>
  </si>
  <si>
    <t xml:space="preserve">Apaza Zapana, Melany Sofía </t>
  </si>
  <si>
    <t>Apomayta Maquera , Yesenia Patricia</t>
  </si>
  <si>
    <t>Ccosi Cauna, Fiorela Karina</t>
  </si>
  <si>
    <t>Chata Vargas , Sandra</t>
  </si>
  <si>
    <t>Choque Humpire, Andrea Belén</t>
  </si>
  <si>
    <t xml:space="preserve"> Choquehuanca Quea , Ana  Mabel</t>
  </si>
  <si>
    <t>Condori Huancahuire, Alexandra Estephani</t>
  </si>
  <si>
    <t>Cusirimay Acuña Sunmy</t>
  </si>
  <si>
    <t>Cutipa,Hanacuni, Rosselie Adelaida .</t>
  </si>
  <si>
    <t>Fuentes Quenta, Milagros Rosario</t>
  </si>
  <si>
    <t>Jara Soncco, Marycarmen</t>
  </si>
  <si>
    <t>Mamani Chura , Milagros Treysi</t>
  </si>
  <si>
    <t xml:space="preserve"> Mamani Pari , Alisson Heidy</t>
  </si>
  <si>
    <t>EDUCACIÓN RELIGIOSA</t>
  </si>
  <si>
    <t>Conoce a Dios y asume su ident relig y espirit como pers digna, libre y trascent</t>
  </si>
  <si>
    <t>ASUME LA EXPER DEL ENCUENT PERS Y COMUNIT CON DIOS EN SU PROYECT DE VIDA EN COHERENCIA CON SU CREENCIA RELIGIOSA</t>
  </si>
  <si>
    <t>Transf su entorno desde el encuent pers y comunit con Dios y desde la fe que profesa</t>
  </si>
  <si>
    <t>Actúa coherentemente en razón de su fe según los princ de su conc moral en situac de la vida</t>
  </si>
  <si>
    <t>CONSTRUYE SU IDENT COMO PERS HUM, AMADA POR DIOS, DIGNA, LIBRE Y TRASCEN, COMPREN LA DOCT DE SU RELIG, ABIERTAS AL DIALOG CON LAS QUE LE SON CERCANAS</t>
  </si>
  <si>
    <t>Cultiva y valora las manif. relig. de su entorno argument su fe de manera comprensible y respetuosa</t>
  </si>
  <si>
    <t>: LOGRO ESPERADO, demuestra manejo satisfactorio de las tareas propuestas en el tiempo programado.</t>
  </si>
  <si>
    <t>: EN INICIO, progreso mínimo, dificultades en desarrollar tareas, necesita mayor tiempo de acompañamiento.</t>
  </si>
  <si>
    <t>NORMA LEYTON MAMANI</t>
  </si>
  <si>
    <t>"GUILLERMO AUZA ARCE"</t>
  </si>
  <si>
    <t>COMPETENCIA 1</t>
  </si>
  <si>
    <t>COMPETENCIA 2</t>
  </si>
  <si>
    <t>COMPETENCIA 3</t>
  </si>
  <si>
    <t>COMPETENCIA 4</t>
  </si>
  <si>
    <t>COMPETENCIA 5</t>
  </si>
  <si>
    <t>CALIFICATIVO ANUAL DEL ÁREA CURRICULAR</t>
  </si>
  <si>
    <t>CALIFICATIVO ANUAL DE LAS COMPETENCIAS</t>
  </si>
  <si>
    <t>C1</t>
  </si>
  <si>
    <t>C2</t>
  </si>
  <si>
    <t>C3</t>
  </si>
  <si>
    <t>C4</t>
  </si>
  <si>
    <t>C5</t>
  </si>
  <si>
    <t>: LOGRO DESTACADO, evidencia nivel superior al esperado, aprendizajes más alla de lo esperado.</t>
  </si>
  <si>
    <t>: EN PROCESO, está próximo o cerca al nivel esperado, requiere acompañamiento.</t>
  </si>
  <si>
    <t>Almonte Limachi, Mayte Marilia</t>
  </si>
  <si>
    <t>DE LAS COMPETENCIAS</t>
  </si>
  <si>
    <t>DEL ÁREA CURRICULAR</t>
  </si>
  <si>
    <t>NIVEL DE LOGRO ANUAL</t>
  </si>
  <si>
    <t>MATRICULADOS</t>
  </si>
  <si>
    <t>EVALUADOS</t>
  </si>
  <si>
    <t>NO EVALUADOS</t>
  </si>
  <si>
    <t>SUBDIRECCIÓN</t>
  </si>
  <si>
    <t>_____________________</t>
  </si>
  <si>
    <t>VERSIÓN: 04·2019</t>
  </si>
  <si>
    <t>ü</t>
  </si>
  <si>
    <t>û</t>
  </si>
  <si>
    <t>PRIMERO</t>
  </si>
  <si>
    <t>J</t>
  </si>
  <si>
    <t>þ</t>
  </si>
  <si>
    <t>I</t>
  </si>
  <si>
    <t>D</t>
  </si>
  <si>
    <t>K</t>
  </si>
  <si>
    <t>L</t>
  </si>
  <si>
    <t>ü</t>
  </si>
  <si>
    <t>X</t>
  </si>
  <si>
    <r>
      <t>ÁREA CURRICULAR</t>
    </r>
    <r>
      <rPr>
        <b/>
        <sz val="11"/>
        <color theme="1"/>
        <rFont val="Calibri"/>
        <family val="2"/>
      </rPr>
      <t>:</t>
    </r>
  </si>
  <si>
    <r>
      <t>NIVEL</t>
    </r>
    <r>
      <rPr>
        <b/>
        <sz val="11"/>
        <color theme="1"/>
        <rFont val="Calibri"/>
        <family val="2"/>
      </rPr>
      <t>:</t>
    </r>
  </si>
  <si>
    <r>
      <t>DOCENTE</t>
    </r>
    <r>
      <rPr>
        <b/>
        <sz val="11"/>
        <color theme="1"/>
        <rFont val="Calibri"/>
        <family val="2"/>
      </rPr>
      <t>:</t>
    </r>
  </si>
  <si>
    <r>
      <t>GRADO</t>
    </r>
    <r>
      <rPr>
        <b/>
        <sz val="11"/>
        <color theme="1"/>
        <rFont val="Calibri"/>
        <family val="2"/>
      </rPr>
      <t>:</t>
    </r>
  </si>
  <si>
    <r>
      <t>SECCIÓN</t>
    </r>
    <r>
      <rPr>
        <b/>
        <sz val="11"/>
        <color theme="1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</si>
</sst>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280A]dddd\ dd&quot; de &quot;mmmm&quot; de &quot;yyyy&quot;.&quot;;@"/>
    <numFmt numFmtId="165" formatCode="hh:mm:ss\ &quot;hs.&quot;"/>
    <numFmt numFmtId="166" formatCode="[$-F400]h:mm:ss\ AM/PM"/>
    <numFmt numFmtId="167" formatCode="&quot;Fecha: &quot;dd/mm/yyyy&quot;,&quot;\ hh:mm:ss\ &quot;hs.&quot;"/>
    <numFmt numFmtId="168" formatCode="[$-280A]dddd\ d&quot; de &quot;mmmm&quot; de &quot;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0"/>
      <color theme="0"/>
      <name val="Wingdings"/>
      <charset val="2"/>
    </font>
    <font>
      <b/>
      <sz val="9"/>
      <name val="Arial"/>
      <family val="2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0"/>
      <name val="Chiller"/>
      <family val="5"/>
    </font>
    <font>
      <b/>
      <sz val="11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0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ingdings"/>
      <charset val="2"/>
    </font>
    <font>
      <b/>
      <sz val="7"/>
      <color theme="1"/>
      <name val="Wingdings 2"/>
      <family val="1"/>
      <charset val="2"/>
    </font>
    <font>
      <sz val="14"/>
      <color theme="1"/>
      <name val="Wingdings"/>
      <charset val="2"/>
    </font>
    <font>
      <sz val="8"/>
      <color theme="0"/>
      <name val="Wingdings"/>
      <charset val="2"/>
    </font>
    <font>
      <sz val="11"/>
      <color theme="0"/>
      <name val="Wingdings"/>
      <charset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0" fontId="0" fillId="2" borderId="0" xfId="0" applyFont="1" applyFill="1" applyAlignment="1"/>
    <xf numFmtId="0" fontId="8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hidden="1"/>
    </xf>
    <xf numFmtId="0" fontId="13" fillId="2" borderId="11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0" fillId="0" borderId="0" xfId="0" applyFill="1" applyAlignment="1">
      <alignment horizontal="right"/>
    </xf>
    <xf numFmtId="1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Alignment="1">
      <alignment horizontal="center"/>
    </xf>
    <xf numFmtId="1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0" xfId="0" applyFont="1" applyFill="1" applyBorder="1" applyAlignment="1">
      <alignment horizontal="center" vertical="center" textRotation="90" wrapText="1" shrinkToFit="1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/>
    <xf numFmtId="0" fontId="3" fillId="2" borderId="0" xfId="0" applyFont="1" applyFill="1" applyBorder="1" applyAlignment="1"/>
    <xf numFmtId="0" fontId="16" fillId="2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locked="0"/>
    </xf>
    <xf numFmtId="1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/>
    <xf numFmtId="0" fontId="18" fillId="2" borderId="0" xfId="0" applyFont="1" applyFill="1"/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0" fillId="2" borderId="0" xfId="0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locked="0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ont="1" applyFill="1"/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0" fillId="2" borderId="0" xfId="0" applyNumberFormat="1" applyFill="1" applyAlignment="1">
      <alignment horizontal="left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vertical="center"/>
      <protection hidden="1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27" fillId="4" borderId="10" xfId="0" applyFont="1" applyFill="1" applyBorder="1" applyAlignment="1">
      <alignment horizontal="center" vertical="center" textRotation="90" wrapText="1" shrinkToFi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7" fillId="4" borderId="52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right" vertical="center"/>
      <protection hidden="1"/>
    </xf>
    <xf numFmtId="165" fontId="9" fillId="2" borderId="0" xfId="0" applyNumberFormat="1" applyFont="1" applyFill="1" applyBorder="1" applyAlignment="1" applyProtection="1">
      <protection hidden="1"/>
    </xf>
    <xf numFmtId="0" fontId="2" fillId="3" borderId="43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right" vertical="center"/>
    </xf>
    <xf numFmtId="0" fontId="15" fillId="3" borderId="51" xfId="0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right" vertical="center"/>
    </xf>
    <xf numFmtId="0" fontId="15" fillId="3" borderId="50" xfId="0" applyFont="1" applyFill="1" applyBorder="1" applyAlignment="1">
      <alignment horizontal="right"/>
    </xf>
    <xf numFmtId="0" fontId="15" fillId="3" borderId="51" xfId="0" applyFont="1" applyFill="1" applyBorder="1" applyAlignment="1">
      <alignment horizontal="right"/>
    </xf>
    <xf numFmtId="0" fontId="15" fillId="3" borderId="4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protection locked="0"/>
    </xf>
    <xf numFmtId="167" fontId="9" fillId="0" borderId="0" xfId="0" applyNumberFormat="1" applyFont="1" applyAlignment="1" applyProtection="1">
      <protection hidden="1"/>
    </xf>
    <xf numFmtId="0" fontId="16" fillId="2" borderId="0" xfId="0" applyFont="1" applyFill="1" applyAlignment="1" applyProtection="1">
      <alignment horizontal="right" vertical="top"/>
      <protection hidden="1"/>
    </xf>
    <xf numFmtId="0" fontId="16" fillId="2" borderId="0" xfId="0" applyFont="1" applyFill="1" applyAlignment="1">
      <alignment horizontal="left" vertical="top"/>
    </xf>
    <xf numFmtId="167" fontId="16" fillId="0" borderId="0" xfId="0" applyNumberFormat="1" applyFont="1" applyAlignment="1" applyProtection="1">
      <alignment vertical="top"/>
      <protection hidden="1"/>
    </xf>
    <xf numFmtId="0" fontId="32" fillId="2" borderId="0" xfId="0" applyFont="1" applyFill="1" applyProtection="1">
      <protection hidden="1"/>
    </xf>
    <xf numFmtId="0" fontId="33" fillId="2" borderId="0" xfId="0" applyFont="1" applyFill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/>
    <xf numFmtId="0" fontId="13" fillId="2" borderId="0" xfId="0" applyFont="1" applyFill="1"/>
    <xf numFmtId="0" fontId="2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 textRotation="90" wrapText="1" shrinkToFit="1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/>
      <protection hidden="1"/>
    </xf>
    <xf numFmtId="0" fontId="31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16" fillId="2" borderId="72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 shrinkToFit="1"/>
      <protection locked="0"/>
    </xf>
    <xf numFmtId="0" fontId="9" fillId="2" borderId="6" xfId="0" applyFont="1" applyFill="1" applyBorder="1" applyAlignment="1"/>
    <xf numFmtId="10" fontId="6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/>
    <xf numFmtId="0" fontId="5" fillId="2" borderId="0" xfId="0" applyFont="1" applyFill="1" applyBorder="1" applyAlignment="1" applyProtection="1">
      <alignment horizontal="left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164" fontId="19" fillId="2" borderId="0" xfId="0" applyNumberFormat="1" applyFont="1" applyFill="1" applyBorder="1" applyAlignment="1" applyProtection="1">
      <alignment horizontal="center" vertical="center"/>
      <protection hidden="1"/>
    </xf>
    <xf numFmtId="167" fontId="16" fillId="2" borderId="0" xfId="0" applyNumberFormat="1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Border="1" applyProtection="1">
      <protection hidden="1"/>
    </xf>
    <xf numFmtId="0" fontId="10" fillId="2" borderId="0" xfId="0" applyFont="1" applyFill="1" applyBorder="1"/>
    <xf numFmtId="0" fontId="16" fillId="2" borderId="72" xfId="0" applyFont="1" applyFill="1" applyBorder="1" applyAlignment="1" applyProtection="1">
      <alignment horizontal="center" vertical="center" textRotation="90" wrapText="1" shrinkToFit="1"/>
      <protection hidden="1"/>
    </xf>
    <xf numFmtId="0" fontId="9" fillId="2" borderId="0" xfId="0" applyFont="1" applyFill="1" applyBorder="1" applyAlignment="1"/>
    <xf numFmtId="164" fontId="19" fillId="2" borderId="53" xfId="0" applyNumberFormat="1" applyFont="1" applyFill="1" applyBorder="1" applyAlignment="1" applyProtection="1">
      <alignment vertical="center"/>
      <protection hidden="1"/>
    </xf>
    <xf numFmtId="1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67" fontId="37" fillId="0" borderId="0" xfId="0" applyNumberFormat="1" applyFont="1" applyAlignment="1" applyProtection="1">
      <alignment horizontal="right" vertical="top"/>
      <protection hidden="1"/>
    </xf>
    <xf numFmtId="164" fontId="19" fillId="2" borderId="0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37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Protection="1">
      <protection hidden="1"/>
    </xf>
    <xf numFmtId="0" fontId="0" fillId="2" borderId="0" xfId="0" applyFont="1" applyFill="1" applyAlignment="1" applyProtection="1">
      <alignment horizontal="left"/>
      <protection hidden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26" fillId="2" borderId="74" xfId="0" applyFont="1" applyFill="1" applyBorder="1" applyAlignment="1">
      <alignment horizontal="center" vertical="center"/>
    </xf>
    <xf numFmtId="0" fontId="26" fillId="2" borderId="75" xfId="0" applyFont="1" applyFill="1" applyBorder="1" applyAlignment="1">
      <alignment horizontal="center" vertical="center"/>
    </xf>
    <xf numFmtId="0" fontId="26" fillId="2" borderId="76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6" fillId="2" borderId="85" xfId="0" applyFont="1" applyFill="1" applyBorder="1" applyAlignment="1" applyProtection="1">
      <alignment horizontal="left"/>
      <protection hidden="1"/>
    </xf>
    <xf numFmtId="0" fontId="21" fillId="2" borderId="84" xfId="0" applyFont="1" applyFill="1" applyBorder="1" applyAlignment="1" applyProtection="1">
      <alignment horizontal="center" vertical="center"/>
      <protection hidden="1"/>
    </xf>
    <xf numFmtId="0" fontId="21" fillId="2" borderId="89" xfId="0" applyFont="1" applyFill="1" applyBorder="1" applyAlignment="1" applyProtection="1">
      <alignment horizontal="center" vertical="center"/>
      <protection hidden="1"/>
    </xf>
    <xf numFmtId="0" fontId="34" fillId="2" borderId="84" xfId="0" applyFont="1" applyFill="1" applyBorder="1" applyAlignment="1" applyProtection="1">
      <alignment horizontal="center" vertical="center"/>
      <protection hidden="1"/>
    </xf>
    <xf numFmtId="0" fontId="34" fillId="2" borderId="89" xfId="0" applyFont="1" applyFill="1" applyBorder="1" applyAlignment="1" applyProtection="1">
      <alignment horizontal="center" vertical="center"/>
      <protection hidden="1"/>
    </xf>
    <xf numFmtId="0" fontId="34" fillId="2" borderId="90" xfId="0" applyFont="1" applyFill="1" applyBorder="1" applyAlignment="1" applyProtection="1">
      <alignment horizontal="center" vertical="center"/>
      <protection hidden="1"/>
    </xf>
    <xf numFmtId="0" fontId="0" fillId="2" borderId="48" xfId="0" applyFill="1" applyBorder="1" applyAlignment="1">
      <alignment horizontal="center" vertical="center"/>
    </xf>
    <xf numFmtId="0" fontId="6" fillId="2" borderId="86" xfId="0" applyFont="1" applyFill="1" applyBorder="1" applyAlignment="1" applyProtection="1">
      <alignment horizontal="left"/>
      <protection hidden="1"/>
    </xf>
    <xf numFmtId="0" fontId="21" fillId="2" borderId="48" xfId="0" applyFont="1" applyFill="1" applyBorder="1" applyAlignment="1" applyProtection="1">
      <alignment horizontal="center" vertical="center"/>
      <protection hidden="1"/>
    </xf>
    <xf numFmtId="0" fontId="21" fillId="2" borderId="15" xfId="0" applyFont="1" applyFill="1" applyBorder="1" applyAlignment="1" applyProtection="1">
      <alignment horizontal="center" vertical="center"/>
      <protection hidden="1"/>
    </xf>
    <xf numFmtId="0" fontId="34" fillId="2" borderId="48" xfId="0" applyFont="1" applyFill="1" applyBorder="1" applyAlignment="1" applyProtection="1">
      <alignment horizontal="center" vertical="center"/>
      <protection hidden="1"/>
    </xf>
    <xf numFmtId="0" fontId="34" fillId="2" borderId="15" xfId="0" applyFont="1" applyFill="1" applyBorder="1" applyAlignment="1" applyProtection="1">
      <alignment horizontal="center" vertical="center"/>
      <protection hidden="1"/>
    </xf>
    <xf numFmtId="0" fontId="34" fillId="2" borderId="91" xfId="0" applyFont="1" applyFill="1" applyBorder="1" applyAlignment="1" applyProtection="1">
      <alignment horizontal="center" vertical="center"/>
      <protection hidden="1"/>
    </xf>
    <xf numFmtId="0" fontId="0" fillId="2" borderId="87" xfId="0" applyFill="1" applyBorder="1" applyAlignment="1">
      <alignment horizontal="center" vertical="center"/>
    </xf>
    <xf numFmtId="0" fontId="6" fillId="2" borderId="88" xfId="0" applyFont="1" applyFill="1" applyBorder="1" applyAlignment="1" applyProtection="1">
      <alignment horizontal="left"/>
      <protection hidden="1"/>
    </xf>
    <xf numFmtId="0" fontId="21" fillId="2" borderId="87" xfId="0" applyFont="1" applyFill="1" applyBorder="1" applyAlignment="1" applyProtection="1">
      <alignment horizontal="center" vertical="center"/>
      <protection hidden="1"/>
    </xf>
    <xf numFmtId="0" fontId="21" fillId="2" borderId="92" xfId="0" applyFont="1" applyFill="1" applyBorder="1" applyAlignment="1" applyProtection="1">
      <alignment horizontal="center" vertical="center"/>
      <protection hidden="1"/>
    </xf>
    <xf numFmtId="0" fontId="34" fillId="2" borderId="87" xfId="0" applyFont="1" applyFill="1" applyBorder="1" applyAlignment="1" applyProtection="1">
      <alignment horizontal="center" vertical="center"/>
      <protection hidden="1"/>
    </xf>
    <xf numFmtId="0" fontId="34" fillId="2" borderId="92" xfId="0" applyFont="1" applyFill="1" applyBorder="1" applyAlignment="1" applyProtection="1">
      <alignment horizontal="center" vertical="center"/>
      <protection hidden="1"/>
    </xf>
    <xf numFmtId="0" fontId="34" fillId="2" borderId="93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>
      <alignment horizontal="right"/>
    </xf>
    <xf numFmtId="0" fontId="21" fillId="2" borderId="25" xfId="0" applyFont="1" applyFill="1" applyBorder="1" applyAlignment="1" applyProtection="1">
      <alignment horizontal="center"/>
      <protection hidden="1"/>
    </xf>
    <xf numFmtId="0" fontId="21" fillId="2" borderId="28" xfId="0" applyFont="1" applyFill="1" applyBorder="1" applyAlignment="1" applyProtection="1">
      <alignment horizontal="center"/>
      <protection hidden="1"/>
    </xf>
    <xf numFmtId="0" fontId="21" fillId="2" borderId="30" xfId="0" applyFont="1" applyFill="1" applyBorder="1" applyAlignment="1" applyProtection="1">
      <alignment horizontal="center"/>
      <protection hidden="1"/>
    </xf>
    <xf numFmtId="168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1" fillId="2" borderId="0" xfId="0" applyFont="1" applyFill="1"/>
    <xf numFmtId="10" fontId="36" fillId="2" borderId="27" xfId="1" applyNumberFormat="1" applyFont="1" applyFill="1" applyBorder="1" applyAlignment="1" applyProtection="1">
      <alignment horizontal="center"/>
      <protection hidden="1"/>
    </xf>
    <xf numFmtId="10" fontId="36" fillId="2" borderId="36" xfId="1" applyNumberFormat="1" applyFont="1" applyFill="1" applyBorder="1" applyAlignment="1" applyProtection="1">
      <alignment horizontal="center"/>
      <protection hidden="1"/>
    </xf>
    <xf numFmtId="10" fontId="36" fillId="2" borderId="38" xfId="1" applyNumberFormat="1" applyFont="1" applyFill="1" applyBorder="1" applyAlignment="1" applyProtection="1">
      <alignment horizontal="center"/>
      <protection hidden="1"/>
    </xf>
    <xf numFmtId="167" fontId="39" fillId="2" borderId="0" xfId="0" applyNumberFormat="1" applyFont="1" applyFill="1" applyAlignment="1" applyProtection="1">
      <alignment vertical="top"/>
      <protection hidden="1"/>
    </xf>
    <xf numFmtId="0" fontId="40" fillId="2" borderId="0" xfId="0" applyFont="1" applyFill="1"/>
    <xf numFmtId="0" fontId="42" fillId="2" borderId="0" xfId="0" applyFont="1" applyFill="1" applyAlignment="1">
      <alignment vertical="center"/>
    </xf>
    <xf numFmtId="0" fontId="41" fillId="2" borderId="0" xfId="0" applyFont="1" applyFill="1"/>
    <xf numFmtId="0" fontId="43" fillId="2" borderId="11" xfId="0" applyFont="1" applyFill="1" applyBorder="1" applyAlignment="1" applyProtection="1">
      <alignment horizontal="center" vertical="center"/>
      <protection locked="0"/>
    </xf>
    <xf numFmtId="0" fontId="43" fillId="2" borderId="12" xfId="0" applyFont="1" applyFill="1" applyBorder="1" applyAlignment="1" applyProtection="1">
      <alignment horizontal="center" vertical="center"/>
      <protection locked="0"/>
    </xf>
    <xf numFmtId="0" fontId="43" fillId="2" borderId="15" xfId="0" applyFont="1" applyFill="1" applyBorder="1" applyAlignment="1" applyProtection="1">
      <alignment horizontal="center" vertical="center"/>
      <protection locked="0"/>
    </xf>
    <xf numFmtId="0" fontId="43" fillId="2" borderId="16" xfId="0" applyFont="1" applyFill="1" applyBorder="1" applyAlignment="1" applyProtection="1">
      <alignment horizontal="center" vertical="center"/>
      <protection locked="0"/>
    </xf>
    <xf numFmtId="0" fontId="43" fillId="2" borderId="49" xfId="0" applyFont="1" applyFill="1" applyBorder="1" applyAlignment="1" applyProtection="1">
      <alignment horizontal="center" vertical="center"/>
      <protection locked="0"/>
    </xf>
    <xf numFmtId="0" fontId="43" fillId="2" borderId="19" xfId="0" applyFont="1" applyFill="1" applyBorder="1" applyAlignment="1" applyProtection="1">
      <alignment horizontal="center" vertical="center"/>
      <protection locked="0"/>
    </xf>
    <xf numFmtId="0" fontId="43" fillId="2" borderId="20" xfId="0" applyFont="1" applyFill="1" applyBorder="1" applyAlignment="1" applyProtection="1">
      <alignment horizontal="center" vertical="center"/>
      <protection locked="0"/>
    </xf>
    <xf numFmtId="0" fontId="43" fillId="2" borderId="48" xfId="0" applyFont="1" applyFill="1" applyBorder="1" applyAlignment="1" applyProtection="1">
      <alignment horizontal="center" vertical="center"/>
      <protection locked="0"/>
    </xf>
    <xf numFmtId="0" fontId="43" fillId="2" borderId="22" xfId="0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18" xfId="0" applyFont="1" applyFill="1" applyBorder="1" applyAlignment="1" applyProtection="1">
      <alignment horizontal="center" vertical="center"/>
      <protection locked="0"/>
    </xf>
    <xf numFmtId="0" fontId="43" fillId="2" borderId="67" xfId="0" applyFont="1" applyFill="1" applyBorder="1" applyAlignment="1" applyProtection="1">
      <alignment horizontal="center" vertical="center"/>
      <protection locked="0"/>
    </xf>
    <xf numFmtId="0" fontId="43" fillId="2" borderId="68" xfId="0" applyFont="1" applyFill="1" applyBorder="1" applyAlignment="1" applyProtection="1">
      <alignment horizontal="center" vertical="center"/>
      <protection locked="0"/>
    </xf>
    <xf numFmtId="0" fontId="43" fillId="2" borderId="69" xfId="0" applyFont="1" applyFill="1" applyBorder="1" applyAlignment="1" applyProtection="1">
      <alignment horizontal="center" vertical="center"/>
      <protection locked="0"/>
    </xf>
    <xf numFmtId="0" fontId="43" fillId="2" borderId="70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Alignment="1" applyProtection="1">
      <alignment horizontal="center"/>
      <protection locked="0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0" fontId="38" fillId="2" borderId="94" xfId="0" applyFont="1" applyFill="1" applyBorder="1" applyAlignment="1" applyProtection="1">
      <alignment horizontal="center" vertical="center"/>
      <protection locked="0"/>
    </xf>
    <xf numFmtId="0" fontId="38" fillId="2" borderId="95" xfId="0" applyFont="1" applyFill="1" applyBorder="1" applyAlignment="1" applyProtection="1">
      <alignment horizontal="center" vertical="center"/>
      <protection locked="0"/>
    </xf>
    <xf numFmtId="0" fontId="38" fillId="2" borderId="96" xfId="0" applyFont="1" applyFill="1" applyBorder="1" applyAlignment="1" applyProtection="1">
      <alignment horizontal="center" vertical="center"/>
      <protection locked="0"/>
    </xf>
    <xf numFmtId="0" fontId="26" fillId="3" borderId="43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97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34" fillId="2" borderId="79" xfId="0" applyFont="1" applyFill="1" applyBorder="1" applyAlignment="1" applyProtection="1">
      <alignment horizontal="center"/>
      <protection hidden="1"/>
    </xf>
    <xf numFmtId="0" fontId="34" fillId="2" borderId="4" xfId="0" applyFont="1" applyFill="1" applyBorder="1" applyAlignment="1" applyProtection="1">
      <alignment horizontal="center"/>
      <protection hidden="1"/>
    </xf>
    <xf numFmtId="0" fontId="34" fillId="2" borderId="5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8" fillId="2" borderId="23" xfId="0" applyFont="1" applyFill="1" applyBorder="1" applyAlignment="1" applyProtection="1">
      <alignment horizontal="center" vertical="center" wrapText="1" shrinkToFit="1"/>
      <protection locked="0"/>
    </xf>
    <xf numFmtId="0" fontId="28" fillId="2" borderId="0" xfId="0" applyFont="1" applyFill="1" applyBorder="1" applyAlignment="1" applyProtection="1">
      <alignment horizontal="center" vertical="center" wrapText="1" shrinkToFit="1"/>
      <protection locked="0"/>
    </xf>
    <xf numFmtId="0" fontId="28" fillId="2" borderId="6" xfId="0" applyFont="1" applyFill="1" applyBorder="1" applyAlignment="1" applyProtection="1">
      <alignment horizontal="center" vertical="center" wrapText="1" shrinkToFi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18" fillId="2" borderId="55" xfId="0" applyFont="1" applyFill="1" applyBorder="1" applyAlignment="1">
      <alignment horizontal="center"/>
    </xf>
    <xf numFmtId="0" fontId="18" fillId="2" borderId="56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27" fillId="3" borderId="37" xfId="0" applyFont="1" applyFill="1" applyBorder="1" applyAlignment="1">
      <alignment horizontal="center"/>
    </xf>
    <xf numFmtId="0" fontId="20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locked="0"/>
    </xf>
    <xf numFmtId="0" fontId="16" fillId="2" borderId="6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90"/>
    </xf>
    <xf numFmtId="165" fontId="9" fillId="2" borderId="0" xfId="0" applyNumberFormat="1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Alignment="1" applyProtection="1">
      <alignment horizontal="left"/>
      <protection hidden="1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71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10" fontId="6" fillId="2" borderId="33" xfId="1" applyNumberFormat="1" applyFont="1" applyFill="1" applyBorder="1" applyAlignment="1" applyProtection="1">
      <alignment horizontal="center" vertical="center"/>
      <protection hidden="1"/>
    </xf>
    <xf numFmtId="10" fontId="6" fillId="2" borderId="34" xfId="1" applyNumberFormat="1" applyFont="1" applyFill="1" applyBorder="1" applyAlignment="1" applyProtection="1">
      <alignment horizontal="center" vertical="center"/>
      <protection hidden="1"/>
    </xf>
    <xf numFmtId="10" fontId="6" fillId="2" borderId="3" xfId="1" applyNumberFormat="1" applyFont="1" applyFill="1" applyBorder="1" applyAlignment="1" applyProtection="1">
      <alignment horizontal="center" vertical="center"/>
      <protection hidden="1"/>
    </xf>
    <xf numFmtId="10" fontId="6" fillId="2" borderId="29" xfId="1" applyNumberFormat="1" applyFont="1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0" fontId="6" fillId="2" borderId="31" xfId="1" applyNumberFormat="1" applyFont="1" applyFill="1" applyBorder="1" applyAlignment="1" applyProtection="1">
      <alignment horizontal="center" vertical="center"/>
      <protection hidden="1"/>
    </xf>
    <xf numFmtId="10" fontId="6" fillId="2" borderId="32" xfId="1" applyNumberFormat="1" applyFont="1" applyFill="1" applyBorder="1" applyAlignment="1" applyProtection="1">
      <alignment horizontal="center" vertical="center"/>
      <protection hidden="1"/>
    </xf>
    <xf numFmtId="0" fontId="10" fillId="3" borderId="57" xfId="0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27" fillId="3" borderId="30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164" fontId="0" fillId="2" borderId="0" xfId="0" applyNumberFormat="1" applyFill="1" applyAlignment="1" applyProtection="1">
      <alignment horizontal="left"/>
      <protection hidden="1"/>
    </xf>
    <xf numFmtId="166" fontId="9" fillId="2" borderId="0" xfId="0" applyNumberFormat="1" applyFont="1" applyFill="1" applyAlignment="1" applyProtection="1">
      <alignment horizontal="center"/>
      <protection hidden="1"/>
    </xf>
    <xf numFmtId="10" fontId="6" fillId="2" borderId="0" xfId="1" applyNumberFormat="1" applyFont="1" applyFill="1" applyBorder="1" applyAlignment="1" applyProtection="1">
      <alignment horizontal="center"/>
      <protection hidden="1"/>
    </xf>
    <xf numFmtId="10" fontId="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8" fillId="2" borderId="24" xfId="0" applyFont="1" applyFill="1" applyBorder="1" applyAlignment="1" applyProtection="1">
      <alignment horizontal="center" vertical="center" wrapText="1"/>
      <protection hidden="1"/>
    </xf>
    <xf numFmtId="0" fontId="28" fillId="2" borderId="5" xfId="0" applyFont="1" applyFill="1" applyBorder="1" applyAlignment="1" applyProtection="1">
      <alignment horizontal="center" vertical="center" wrapText="1"/>
      <protection hidden="1"/>
    </xf>
    <xf numFmtId="0" fontId="28" fillId="2" borderId="6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24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6" fillId="2" borderId="37" xfId="1" applyNumberFormat="1" applyFont="1" applyFill="1" applyBorder="1" applyAlignment="1" applyProtection="1">
      <alignment horizontal="center" vertical="center"/>
      <protection hidden="1"/>
    </xf>
    <xf numFmtId="10" fontId="6" fillId="2" borderId="38" xfId="1" applyNumberFormat="1" applyFont="1" applyFill="1" applyBorder="1" applyAlignment="1" applyProtection="1">
      <alignment horizontal="center" vertical="center"/>
      <protection hidden="1"/>
    </xf>
    <xf numFmtId="10" fontId="6" fillId="2" borderId="1" xfId="1" applyNumberFormat="1" applyFont="1" applyFill="1" applyBorder="1" applyAlignment="1" applyProtection="1">
      <alignment horizontal="center" vertical="center"/>
      <protection hidden="1"/>
    </xf>
    <xf numFmtId="10" fontId="6" fillId="2" borderId="36" xfId="1" applyNumberFormat="1" applyFont="1" applyFill="1" applyBorder="1" applyAlignment="1" applyProtection="1">
      <alignment horizontal="center" vertical="center"/>
      <protection hidden="1"/>
    </xf>
    <xf numFmtId="10" fontId="6" fillId="2" borderId="31" xfId="1" applyNumberFormat="1" applyFont="1" applyFill="1" applyBorder="1" applyAlignment="1" applyProtection="1">
      <alignment horizontal="center"/>
      <protection hidden="1"/>
    </xf>
    <xf numFmtId="10" fontId="6" fillId="2" borderId="35" xfId="1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/>
      <protection hidden="1"/>
    </xf>
    <xf numFmtId="10" fontId="6" fillId="2" borderId="26" xfId="1" applyNumberFormat="1" applyFont="1" applyFill="1" applyBorder="1" applyAlignment="1" applyProtection="1">
      <alignment horizontal="center" vertical="center"/>
      <protection hidden="1"/>
    </xf>
    <xf numFmtId="10" fontId="6" fillId="2" borderId="27" xfId="1" applyNumberFormat="1" applyFont="1" applyFill="1" applyBorder="1" applyAlignment="1" applyProtection="1">
      <alignment horizontal="center" vertical="center"/>
      <protection hidden="1"/>
    </xf>
    <xf numFmtId="10" fontId="6" fillId="2" borderId="3" xfId="1" applyNumberFormat="1" applyFont="1" applyFill="1" applyBorder="1" applyAlignment="1" applyProtection="1">
      <alignment horizontal="center"/>
      <protection hidden="1"/>
    </xf>
    <xf numFmtId="10" fontId="6" fillId="2" borderId="73" xfId="1" applyNumberFormat="1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>
      <alignment horizontal="center"/>
    </xf>
    <xf numFmtId="10" fontId="6" fillId="2" borderId="33" xfId="1" applyNumberFormat="1" applyFont="1" applyFill="1" applyBorder="1" applyAlignment="1" applyProtection="1">
      <alignment horizontal="center"/>
      <protection hidden="1"/>
    </xf>
    <xf numFmtId="10" fontId="6" fillId="2" borderId="34" xfId="1" applyNumberFormat="1" applyFont="1" applyFill="1" applyBorder="1" applyAlignment="1" applyProtection="1">
      <alignment horizontal="center"/>
      <protection hidden="1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6" fillId="2" borderId="82" xfId="0" applyFont="1" applyFill="1" applyBorder="1" applyAlignment="1">
      <alignment horizontal="center"/>
    </xf>
    <xf numFmtId="0" fontId="6" fillId="2" borderId="83" xfId="0" applyFont="1" applyFill="1" applyBorder="1" applyAlignment="1">
      <alignment horizontal="center"/>
    </xf>
    <xf numFmtId="0" fontId="21" fillId="2" borderId="61" xfId="0" applyFont="1" applyFill="1" applyBorder="1" applyAlignment="1">
      <alignment horizontal="center" vertical="center" textRotation="90"/>
    </xf>
    <xf numFmtId="0" fontId="21" fillId="2" borderId="71" xfId="0" applyFont="1" applyFill="1" applyBorder="1" applyAlignment="1">
      <alignment horizontal="center" vertical="center" textRotation="90"/>
    </xf>
    <xf numFmtId="0" fontId="21" fillId="2" borderId="80" xfId="0" applyFont="1" applyFill="1" applyBorder="1" applyAlignment="1">
      <alignment horizontal="center" vertical="center" textRotation="90"/>
    </xf>
    <xf numFmtId="0" fontId="21" fillId="2" borderId="0" xfId="0" applyFont="1" applyFill="1" applyAlignment="1">
      <alignment horizontal="right"/>
    </xf>
    <xf numFmtId="10" fontId="21" fillId="2" borderId="26" xfId="1" applyNumberFormat="1" applyFont="1" applyFill="1" applyBorder="1" applyAlignment="1" applyProtection="1">
      <alignment horizontal="center"/>
      <protection hidden="1"/>
    </xf>
    <xf numFmtId="10" fontId="21" fillId="2" borderId="27" xfId="1" applyNumberFormat="1" applyFont="1" applyFill="1" applyBorder="1" applyAlignment="1" applyProtection="1">
      <alignment horizontal="center"/>
      <protection hidden="1"/>
    </xf>
    <xf numFmtId="10" fontId="21" fillId="2" borderId="1" xfId="1" applyNumberFormat="1" applyFont="1" applyFill="1" applyBorder="1" applyAlignment="1" applyProtection="1">
      <alignment horizontal="center"/>
      <protection hidden="1"/>
    </xf>
    <xf numFmtId="10" fontId="21" fillId="2" borderId="36" xfId="1" applyNumberFormat="1" applyFont="1" applyFill="1" applyBorder="1" applyAlignment="1" applyProtection="1">
      <alignment horizontal="center"/>
      <protection hidden="1"/>
    </xf>
    <xf numFmtId="10" fontId="21" fillId="2" borderId="37" xfId="1" applyNumberFormat="1" applyFont="1" applyFill="1" applyBorder="1" applyAlignment="1" applyProtection="1">
      <alignment horizontal="center"/>
      <protection hidden="1"/>
    </xf>
    <xf numFmtId="10" fontId="21" fillId="2" borderId="38" xfId="1" applyNumberFormat="1" applyFont="1" applyFill="1" applyBorder="1" applyAlignment="1" applyProtection="1">
      <alignment horizontal="center"/>
      <protection hidden="1"/>
    </xf>
    <xf numFmtId="0" fontId="26" fillId="3" borderId="44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168" fontId="21" fillId="2" borderId="0" xfId="0" applyNumberFormat="1" applyFont="1" applyFill="1" applyAlignment="1">
      <alignment horizontal="left"/>
    </xf>
    <xf numFmtId="0" fontId="26" fillId="2" borderId="62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/>
      <protection hidden="1"/>
    </xf>
    <xf numFmtId="0" fontId="35" fillId="2" borderId="64" xfId="0" applyFont="1" applyFill="1" applyBorder="1" applyAlignment="1" applyProtection="1">
      <alignment horizontal="center" vertical="center" wrapText="1"/>
      <protection hidden="1"/>
    </xf>
    <xf numFmtId="0" fontId="35" fillId="2" borderId="54" xfId="0" applyFont="1" applyFill="1" applyBorder="1" applyAlignment="1" applyProtection="1">
      <alignment horizontal="center" vertical="center" wrapText="1"/>
      <protection hidden="1"/>
    </xf>
    <xf numFmtId="0" fontId="35" fillId="2" borderId="80" xfId="0" applyFont="1" applyFill="1" applyBorder="1" applyAlignment="1" applyProtection="1">
      <alignment horizontal="center" vertical="center" wrapText="1"/>
      <protection hidden="1"/>
    </xf>
    <xf numFmtId="0" fontId="26" fillId="2" borderId="43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3" borderId="97" xfId="0" applyFont="1" applyFill="1" applyBorder="1" applyAlignment="1">
      <alignment horizontal="center" vertical="center" wrapText="1"/>
    </xf>
    <xf numFmtId="0" fontId="26" fillId="3" borderId="98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5" xfId="0" applyFont="1" applyFill="1" applyBorder="1" applyAlignment="1">
      <alignment horizontal="center"/>
    </xf>
    <xf numFmtId="0" fontId="46" fillId="2" borderId="58" xfId="0" applyFont="1" applyFill="1" applyBorder="1" applyAlignment="1">
      <alignment horizontal="center"/>
    </xf>
    <xf numFmtId="0" fontId="46" fillId="2" borderId="79" xfId="0" applyFont="1" applyFill="1" applyBorder="1" applyAlignment="1">
      <alignment horizontal="center"/>
    </xf>
    <xf numFmtId="10" fontId="21" fillId="2" borderId="26" xfId="1" applyNumberFormat="1" applyFont="1" applyFill="1" applyBorder="1" applyAlignment="1" applyProtection="1">
      <alignment horizontal="center" vertical="center"/>
      <protection hidden="1"/>
    </xf>
    <xf numFmtId="10" fontId="21" fillId="2" borderId="27" xfId="1" applyNumberFormat="1" applyFont="1" applyFill="1" applyBorder="1" applyAlignment="1" applyProtection="1">
      <alignment horizontal="center" vertical="center"/>
      <protection hidden="1"/>
    </xf>
    <xf numFmtId="10" fontId="21" fillId="2" borderId="1" xfId="1" applyNumberFormat="1" applyFont="1" applyFill="1" applyBorder="1" applyAlignment="1" applyProtection="1">
      <alignment horizontal="center" vertical="center"/>
      <protection hidden="1"/>
    </xf>
    <xf numFmtId="10" fontId="21" fillId="2" borderId="36" xfId="1" applyNumberFormat="1" applyFont="1" applyFill="1" applyBorder="1" applyAlignment="1" applyProtection="1">
      <alignment horizontal="center" vertical="center"/>
      <protection hidden="1"/>
    </xf>
    <xf numFmtId="10" fontId="21" fillId="2" borderId="37" xfId="1" applyNumberFormat="1" applyFont="1" applyFill="1" applyBorder="1" applyAlignment="1" applyProtection="1">
      <alignment horizontal="center" vertical="center"/>
      <protection hidden="1"/>
    </xf>
    <xf numFmtId="10" fontId="21" fillId="2" borderId="38" xfId="1" applyNumberFormat="1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14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</dxfs>
  <tableStyles count="0" defaultTableStyle="TableStyleMedium2" defaultPivotStyle="PivotStyleLight16"/>
  <colors>
    <mruColors>
      <color rgb="FFE2E2E2"/>
      <color rgb="FFCCFFCC"/>
      <color rgb="FFFFCC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1º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P'!$D$22:$H$22</c:f>
              <c:numCache>
                <c:formatCode>0.00%</c:formatCode>
                <c:ptCount val="5"/>
                <c:pt idx="0">
                  <c:v>5.8823529411764705E-2</c:v>
                </c:pt>
                <c:pt idx="1">
                  <c:v>5.8823529411764705E-2</c:v>
                </c:pt>
                <c:pt idx="2">
                  <c:v>0.11764705882352941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1º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P'!$D$23:$H$23</c:f>
              <c:numCache>
                <c:formatCode>0.00%</c:formatCode>
                <c:ptCount val="5"/>
                <c:pt idx="0">
                  <c:v>0.76470588235294112</c:v>
                </c:pt>
                <c:pt idx="1">
                  <c:v>0.76470588235294112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1º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P'!$D$24:$H$24</c:f>
              <c:numCache>
                <c:formatCode>0.00%</c:formatCode>
                <c:ptCount val="5"/>
                <c:pt idx="0">
                  <c:v>0.11764705882352941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1º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P'!$D$25:$H$25</c:f>
              <c:numCache>
                <c:formatCode>0.00%</c:formatCode>
                <c:ptCount val="5"/>
                <c:pt idx="0">
                  <c:v>5.8823529411764705E-2</c:v>
                </c:pt>
                <c:pt idx="1">
                  <c:v>0.11764705882352941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416832"/>
        <c:axId val="522802816"/>
      </c:barChart>
      <c:catAx>
        <c:axId val="55141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522802816"/>
        <c:crosses val="autoZero"/>
        <c:auto val="1"/>
        <c:lblAlgn val="ctr"/>
        <c:lblOffset val="100"/>
        <c:noMultiLvlLbl val="0"/>
      </c:catAx>
      <c:valAx>
        <c:axId val="522802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1416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2º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P'!$D$22:$M$22</c:f>
              <c:numCache>
                <c:formatCode>0.00%</c:formatCode>
                <c:ptCount val="10"/>
                <c:pt idx="0">
                  <c:v>5.8823529411764705E-2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0</c:v>
                </c:pt>
                <c:pt idx="4">
                  <c:v>0.11764705882352941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2º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P'!$D$23:$M$23</c:f>
              <c:numCache>
                <c:formatCode>0.00%</c:formatCode>
                <c:ptCount val="10"/>
                <c:pt idx="0">
                  <c:v>0.76470588235294112</c:v>
                </c:pt>
                <c:pt idx="1">
                  <c:v>0.70588235294117652</c:v>
                </c:pt>
                <c:pt idx="2">
                  <c:v>0.76470588235294112</c:v>
                </c:pt>
                <c:pt idx="3">
                  <c:v>0.82352941176470584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2º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P'!$D$24:$M$24</c:f>
              <c:numCache>
                <c:formatCode>0.00%</c:formatCode>
                <c:ptCount val="10"/>
                <c:pt idx="0">
                  <c:v>0.11764705882352941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0.11764705882352941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2º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P'!$D$25:$M$25</c:f>
              <c:numCache>
                <c:formatCode>0.00%</c:formatCode>
                <c:ptCount val="10"/>
                <c:pt idx="0">
                  <c:v>5.8823529411764705E-2</c:v>
                </c:pt>
                <c:pt idx="1">
                  <c:v>0.17647058823529413</c:v>
                </c:pt>
                <c:pt idx="2">
                  <c:v>0.11764705882352941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127296"/>
        <c:axId val="524870784"/>
      </c:barChart>
      <c:catAx>
        <c:axId val="57112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524870784"/>
        <c:crosses val="autoZero"/>
        <c:auto val="1"/>
        <c:lblAlgn val="ctr"/>
        <c:lblOffset val="100"/>
        <c:noMultiLvlLbl val="0"/>
      </c:catAx>
      <c:valAx>
        <c:axId val="524870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112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3º P'!$C$16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P'!$D$16:$R$16</c:f>
              <c:numCache>
                <c:formatCode>0.00%</c:formatCode>
                <c:ptCount val="15"/>
                <c:pt idx="0">
                  <c:v>5.8823529411764705E-2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0</c:v>
                </c:pt>
                <c:pt idx="5">
                  <c:v>5.8823529411764705E-2</c:v>
                </c:pt>
                <c:pt idx="6">
                  <c:v>0.11764705882352941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3º P'!$C$17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P'!$D$17:$R$17</c:f>
              <c:numCache>
                <c:formatCode>0.00%</c:formatCode>
                <c:ptCount val="15"/>
                <c:pt idx="0">
                  <c:v>0.76470588235294112</c:v>
                </c:pt>
                <c:pt idx="1">
                  <c:v>0.70588235294117652</c:v>
                </c:pt>
                <c:pt idx="2">
                  <c:v>0.6470588235294118</c:v>
                </c:pt>
                <c:pt idx="3">
                  <c:v>0.76470588235294112</c:v>
                </c:pt>
                <c:pt idx="4">
                  <c:v>0.82352941176470584</c:v>
                </c:pt>
                <c:pt idx="5">
                  <c:v>0.6470588235294118</c:v>
                </c:pt>
                <c:pt idx="6">
                  <c:v>0</c:v>
                </c:pt>
                <c:pt idx="7">
                  <c:v>5.8823529411764705E-2</c:v>
                </c:pt>
                <c:pt idx="8">
                  <c:v>5.8823529411764705E-2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3º P'!$C$18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P'!$D$18:$R$18</c:f>
              <c:numCache>
                <c:formatCode>0.00%</c:formatCode>
                <c:ptCount val="15"/>
                <c:pt idx="0">
                  <c:v>0.11764705882352941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0.11764705882352941</c:v>
                </c:pt>
                <c:pt idx="5">
                  <c:v>0.23529411764705882</c:v>
                </c:pt>
                <c:pt idx="6">
                  <c:v>0</c:v>
                </c:pt>
                <c:pt idx="7">
                  <c:v>5.8823529411764705E-2</c:v>
                </c:pt>
                <c:pt idx="8">
                  <c:v>5.8823529411764705E-2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3º P'!$C$19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P'!$D$19:$R$19</c:f>
              <c:numCache>
                <c:formatCode>0.00%</c:formatCode>
                <c:ptCount val="15"/>
                <c:pt idx="0">
                  <c:v>5.8823529411764705E-2</c:v>
                </c:pt>
                <c:pt idx="1">
                  <c:v>0.17647058823529413</c:v>
                </c:pt>
                <c:pt idx="2">
                  <c:v>0.23529411764705882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707968"/>
        <c:axId val="524874240"/>
      </c:barChart>
      <c:catAx>
        <c:axId val="57070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524874240"/>
        <c:crosses val="autoZero"/>
        <c:auto val="1"/>
        <c:lblAlgn val="ctr"/>
        <c:lblOffset val="100"/>
        <c:noMultiLvlLbl val="0"/>
      </c:catAx>
      <c:valAx>
        <c:axId val="524874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070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ANUAL'!$E$18</c:f>
              <c:strCache>
                <c:ptCount val="1"/>
                <c:pt idx="0">
                  <c:v>% NIVEL DE LOGRO ANUAL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ANUAL'!$D$19:$D$22</c:f>
              <c:strCache>
                <c:ptCount val="4"/>
                <c:pt idx="0">
                  <c:v>AD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</c:strCache>
            </c:strRef>
          </c:cat>
          <c:val>
            <c:numRef>
              <c:f>'NIVEL DE LOGRO ANUAL'!$E$19:$E$22</c:f>
              <c:numCache>
                <c:formatCode>0.00%</c:formatCode>
                <c:ptCount val="4"/>
                <c:pt idx="0">
                  <c:v>0.17647058823529413</c:v>
                </c:pt>
                <c:pt idx="1">
                  <c:v>0.52941176470588236</c:v>
                </c:pt>
                <c:pt idx="2">
                  <c:v>0.17647058823529413</c:v>
                </c:pt>
                <c:pt idx="3">
                  <c:v>0.11764705882352941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032512"/>
        <c:axId val="115204096"/>
      </c:barChart>
      <c:catAx>
        <c:axId val="57203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04096"/>
        <c:crosses val="autoZero"/>
        <c:auto val="1"/>
        <c:lblAlgn val="ctr"/>
        <c:lblOffset val="100"/>
        <c:noMultiLvlLbl val="0"/>
      </c:catAx>
      <c:valAx>
        <c:axId val="115204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2032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2461513</xdr:colOff>
      <xdr:row>10</xdr:row>
      <xdr:rowOff>65940</xdr:rowOff>
    </xdr:from>
    <xdr:ext cx="210250" cy="965919"/>
    <xdr:sp macro="" textlink="">
      <xdr:nvSpPr>
        <xdr:cNvPr id="2" name="1 CuadroTexto"/>
        <xdr:cNvSpPr txBox="1"/>
      </xdr:nvSpPr>
      <xdr:spPr>
        <a:xfrm rot="16200000">
          <a:off x="2303486" y="2268179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428625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104774</xdr:colOff>
      <xdr:row>8</xdr:row>
      <xdr:rowOff>28575</xdr:rowOff>
    </xdr:from>
    <xdr:to>
      <xdr:col>29</xdr:col>
      <xdr:colOff>142874</xdr:colOff>
      <xdr:row>30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2447193</xdr:colOff>
      <xdr:row>10</xdr:row>
      <xdr:rowOff>43961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89166" y="2231546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38100</xdr:rowOff>
        </xdr:from>
        <xdr:to>
          <xdr:col>1</xdr:col>
          <xdr:colOff>390525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134939</xdr:colOff>
      <xdr:row>8</xdr:row>
      <xdr:rowOff>21429</xdr:rowOff>
    </xdr:from>
    <xdr:to>
      <xdr:col>29</xdr:col>
      <xdr:colOff>150812</xdr:colOff>
      <xdr:row>31</xdr:row>
      <xdr:rowOff>7936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2454520</xdr:colOff>
      <xdr:row>10</xdr:row>
      <xdr:rowOff>51288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96493" y="2246200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400050</xdr:colOff>
          <xdr:row>3</xdr:row>
          <xdr:rowOff>161925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25978</xdr:colOff>
      <xdr:row>8</xdr:row>
      <xdr:rowOff>17318</xdr:rowOff>
    </xdr:from>
    <xdr:to>
      <xdr:col>32</xdr:col>
      <xdr:colOff>0</xdr:colOff>
      <xdr:row>30</xdr:row>
      <xdr:rowOff>138545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1763741</xdr:colOff>
      <xdr:row>7</xdr:row>
      <xdr:rowOff>53947</xdr:rowOff>
    </xdr:from>
    <xdr:ext cx="233205" cy="934936"/>
    <xdr:sp macro="" textlink="">
      <xdr:nvSpPr>
        <xdr:cNvPr id="2" name="1 CuadroTexto"/>
        <xdr:cNvSpPr txBox="1"/>
      </xdr:nvSpPr>
      <xdr:spPr>
        <a:xfrm rot="16200000">
          <a:off x="1611314" y="1635125"/>
          <a:ext cx="93493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900"/>
            <a:t>COMPETENCIAS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457200</xdr:colOff>
          <xdr:row>3</xdr:row>
          <xdr:rowOff>95250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227135</xdr:colOff>
      <xdr:row>9</xdr:row>
      <xdr:rowOff>95251</xdr:rowOff>
    </xdr:from>
    <xdr:to>
      <xdr:col>10</xdr:col>
      <xdr:colOff>124558</xdr:colOff>
      <xdr:row>26</xdr:row>
      <xdr:rowOff>65942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9"/>
  <sheetViews>
    <sheetView tabSelected="1" zoomScale="115" zoomScaleNormal="115" workbookViewId="0">
      <selection activeCell="M5" sqref="M5:O5"/>
    </sheetView>
  </sheetViews>
  <sheetFormatPr baseColWidth="10" defaultColWidth="0" defaultRowHeight="15" zeroHeight="1" x14ac:dyDescent="0.25"/>
  <cols>
    <col min="1" max="1" width="3.28515625" style="1" customWidth="1"/>
    <col min="2" max="2" width="40" style="6" customWidth="1"/>
    <col min="3" max="30" width="3.7109375" style="3" customWidth="1"/>
    <col min="31" max="31" width="0.140625" style="4" customWidth="1"/>
    <col min="32" max="32" width="6.5703125" style="3" hidden="1"/>
    <col min="33" max="16381" width="11.42578125" style="3" hidden="1"/>
    <col min="16382" max="16382" width="9" style="3" hidden="1"/>
    <col min="16383" max="16383" width="8.85546875" style="3" hidden="1"/>
    <col min="16384" max="16384" width="0.140625" style="3" hidden="1"/>
  </cols>
  <sheetData>
    <row r="1" spans="1:32" ht="9.75" customHeight="1" x14ac:dyDescent="0.25">
      <c r="B1" s="120" t="s">
        <v>14</v>
      </c>
      <c r="C1" s="17"/>
      <c r="D1" s="17"/>
      <c r="V1" s="2"/>
      <c r="W1" s="2"/>
      <c r="Y1" s="209"/>
      <c r="Z1" s="125"/>
      <c r="AA1" s="125"/>
      <c r="AB1" s="125"/>
      <c r="AC1" s="163" t="s">
        <v>109</v>
      </c>
      <c r="AD1" s="125"/>
    </row>
    <row r="2" spans="1:32" ht="12.75" customHeight="1" x14ac:dyDescent="0.25">
      <c r="B2" s="86" t="s">
        <v>85</v>
      </c>
      <c r="C2" s="228" t="s">
        <v>110</v>
      </c>
      <c r="D2" s="228" t="s">
        <v>111</v>
      </c>
      <c r="E2" s="228" t="s">
        <v>119</v>
      </c>
      <c r="F2" s="228" t="s">
        <v>114</v>
      </c>
      <c r="G2" s="229" t="s">
        <v>33</v>
      </c>
      <c r="H2" s="229" t="s">
        <v>32</v>
      </c>
      <c r="I2" s="230" t="s">
        <v>115</v>
      </c>
      <c r="J2" s="229" t="s">
        <v>116</v>
      </c>
      <c r="K2" s="229" t="s">
        <v>113</v>
      </c>
      <c r="L2" s="229" t="s">
        <v>117</v>
      </c>
      <c r="M2" s="229" t="s">
        <v>118</v>
      </c>
      <c r="N2" s="212"/>
      <c r="O2" s="212"/>
      <c r="Y2" s="127"/>
    </row>
    <row r="3" spans="1:32" ht="9" customHeight="1" x14ac:dyDescent="0.25">
      <c r="B3" s="86" t="s">
        <v>15</v>
      </c>
      <c r="C3" s="18"/>
      <c r="D3" s="18"/>
      <c r="E3" s="18"/>
      <c r="F3" s="107"/>
      <c r="G3" s="5"/>
      <c r="Y3" s="127"/>
    </row>
    <row r="4" spans="1:32" ht="11.25" customHeight="1" x14ac:dyDescent="0.25">
      <c r="A4" s="249" t="s">
        <v>29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50" t="s">
        <v>30</v>
      </c>
      <c r="U4" s="250"/>
      <c r="V4" s="250"/>
      <c r="W4" s="250"/>
      <c r="X4" s="250"/>
      <c r="Y4" s="128"/>
      <c r="Z4" s="211"/>
      <c r="AA4" s="25"/>
      <c r="AB4" s="25"/>
      <c r="AC4" s="25"/>
      <c r="AD4" s="25"/>
      <c r="AE4" s="25"/>
    </row>
    <row r="5" spans="1:32" s="91" customFormat="1" ht="12" customHeight="1" x14ac:dyDescent="0.25">
      <c r="A5" s="89"/>
      <c r="B5" s="90"/>
      <c r="K5" s="76"/>
      <c r="L5" s="108" t="s">
        <v>13</v>
      </c>
      <c r="M5" s="260">
        <f ca="1">YEAR(TODAY())</f>
        <v>2019</v>
      </c>
      <c r="N5" s="260"/>
      <c r="O5" s="260"/>
      <c r="Y5" s="127"/>
      <c r="Z5" s="210"/>
      <c r="AE5" s="4"/>
    </row>
    <row r="6" spans="1:32" ht="12.75" customHeight="1" x14ac:dyDescent="0.25">
      <c r="B6" s="8" t="s">
        <v>9</v>
      </c>
      <c r="C6" s="257" t="s">
        <v>112</v>
      </c>
      <c r="D6" s="257"/>
      <c r="E6" s="257"/>
      <c r="F6" s="257"/>
      <c r="G6" s="9"/>
      <c r="H6" s="10"/>
      <c r="I6" s="8" t="s">
        <v>10</v>
      </c>
      <c r="J6" s="256" t="s">
        <v>11</v>
      </c>
      <c r="K6" s="256"/>
      <c r="L6" s="256"/>
      <c r="M6" s="79"/>
      <c r="N6" s="258" t="s">
        <v>53</v>
      </c>
      <c r="O6" s="258"/>
      <c r="P6" s="258"/>
      <c r="Q6" s="258"/>
      <c r="R6" s="258"/>
      <c r="S6" s="256"/>
      <c r="T6" s="256"/>
      <c r="U6" s="256"/>
      <c r="V6" s="256"/>
      <c r="W6" s="82"/>
      <c r="X6" s="82"/>
      <c r="Y6" s="82"/>
      <c r="Z6" s="82"/>
      <c r="AA6" s="82"/>
      <c r="AB6" s="82"/>
      <c r="AC6" s="82"/>
      <c r="AD6" s="82"/>
      <c r="AE6" s="11"/>
    </row>
    <row r="7" spans="1:32" ht="12.75" customHeight="1" thickBot="1" x14ac:dyDescent="0.3">
      <c r="B7" s="8" t="s">
        <v>45</v>
      </c>
      <c r="C7" s="261" t="s">
        <v>75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10"/>
      <c r="Q7" s="10"/>
      <c r="R7" s="8" t="s">
        <v>8</v>
      </c>
      <c r="S7" s="261" t="s">
        <v>84</v>
      </c>
      <c r="T7" s="261"/>
      <c r="U7" s="261"/>
      <c r="V7" s="261"/>
      <c r="W7" s="261"/>
      <c r="X7" s="261"/>
      <c r="Y7" s="261"/>
      <c r="Z7" s="261"/>
      <c r="AA7" s="261"/>
      <c r="AB7" s="261"/>
      <c r="AC7" s="130"/>
      <c r="AD7" s="132"/>
      <c r="AE7" s="121"/>
    </row>
    <row r="8" spans="1:32" s="47" customFormat="1" ht="12" customHeight="1" x14ac:dyDescent="0.25">
      <c r="A8" s="251" t="s">
        <v>6</v>
      </c>
      <c r="B8" s="252" t="s">
        <v>27</v>
      </c>
      <c r="C8" s="280" t="s">
        <v>5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2"/>
      <c r="AC8" s="137"/>
      <c r="AD8" s="137"/>
      <c r="AE8" s="263"/>
    </row>
    <row r="9" spans="1:32" s="47" customFormat="1" ht="11.25" customHeight="1" thickBot="1" x14ac:dyDescent="0.3">
      <c r="A9" s="251"/>
      <c r="B9" s="253"/>
      <c r="C9" s="283" t="s">
        <v>86</v>
      </c>
      <c r="D9" s="259"/>
      <c r="E9" s="259"/>
      <c r="F9" s="259"/>
      <c r="G9" s="259"/>
      <c r="H9" s="259"/>
      <c r="I9" s="259"/>
      <c r="J9" s="259" t="s">
        <v>87</v>
      </c>
      <c r="K9" s="259"/>
      <c r="L9" s="259"/>
      <c r="M9" s="259"/>
      <c r="N9" s="259"/>
      <c r="O9" s="259"/>
      <c r="P9" s="259" t="s">
        <v>88</v>
      </c>
      <c r="Q9" s="259"/>
      <c r="R9" s="259"/>
      <c r="S9" s="259"/>
      <c r="T9" s="259"/>
      <c r="U9" s="259" t="s">
        <v>89</v>
      </c>
      <c r="V9" s="259"/>
      <c r="W9" s="259"/>
      <c r="X9" s="259"/>
      <c r="Y9" s="259"/>
      <c r="Z9" s="259" t="s">
        <v>90</v>
      </c>
      <c r="AA9" s="259"/>
      <c r="AB9" s="284"/>
      <c r="AC9" s="136"/>
      <c r="AD9" s="136"/>
      <c r="AE9" s="263"/>
    </row>
    <row r="10" spans="1:32" s="47" customFormat="1" ht="37.5" customHeight="1" thickBot="1" x14ac:dyDescent="0.3">
      <c r="A10" s="251"/>
      <c r="B10" s="254"/>
      <c r="C10" s="243" t="s">
        <v>80</v>
      </c>
      <c r="D10" s="244"/>
      <c r="E10" s="244"/>
      <c r="F10" s="244"/>
      <c r="G10" s="244"/>
      <c r="H10" s="244"/>
      <c r="I10" s="245"/>
      <c r="J10" s="246" t="s">
        <v>77</v>
      </c>
      <c r="K10" s="247"/>
      <c r="L10" s="247"/>
      <c r="M10" s="247"/>
      <c r="N10" s="247"/>
      <c r="O10" s="248"/>
      <c r="P10" s="246" t="s">
        <v>120</v>
      </c>
      <c r="Q10" s="247"/>
      <c r="R10" s="247"/>
      <c r="S10" s="247"/>
      <c r="T10" s="248"/>
      <c r="U10" s="246"/>
      <c r="V10" s="247"/>
      <c r="W10" s="247"/>
      <c r="X10" s="247"/>
      <c r="Y10" s="248"/>
      <c r="Z10" s="266"/>
      <c r="AA10" s="267"/>
      <c r="AB10" s="248"/>
      <c r="AC10" s="129"/>
      <c r="AD10" s="131"/>
      <c r="AE10" s="263"/>
    </row>
    <row r="11" spans="1:32" s="47" customFormat="1" ht="93.75" customHeight="1" thickBot="1" x14ac:dyDescent="0.3">
      <c r="A11" s="251"/>
      <c r="B11" s="255"/>
      <c r="C11" s="55" t="s">
        <v>76</v>
      </c>
      <c r="D11" s="55" t="s">
        <v>81</v>
      </c>
      <c r="E11" s="55"/>
      <c r="F11" s="55"/>
      <c r="G11" s="56"/>
      <c r="H11" s="56"/>
      <c r="I11" s="103" t="s">
        <v>56</v>
      </c>
      <c r="J11" s="57" t="s">
        <v>78</v>
      </c>
      <c r="K11" s="55" t="s">
        <v>79</v>
      </c>
      <c r="L11" s="55"/>
      <c r="M11" s="55"/>
      <c r="N11" s="56"/>
      <c r="O11" s="103" t="s">
        <v>56</v>
      </c>
      <c r="P11" s="57"/>
      <c r="Q11" s="55"/>
      <c r="R11" s="55"/>
      <c r="S11" s="56"/>
      <c r="T11" s="103" t="s">
        <v>56</v>
      </c>
      <c r="U11" s="57"/>
      <c r="V11" s="55"/>
      <c r="W11" s="55"/>
      <c r="X11" s="56"/>
      <c r="Y11" s="103" t="s">
        <v>56</v>
      </c>
      <c r="Z11" s="146"/>
      <c r="AA11" s="147"/>
      <c r="AB11" s="103" t="s">
        <v>56</v>
      </c>
      <c r="AC11" s="138"/>
      <c r="AD11" s="138"/>
      <c r="AE11" s="263"/>
    </row>
    <row r="12" spans="1:32" s="141" customFormat="1" ht="15.75" customHeight="1" x14ac:dyDescent="0.25">
      <c r="A12" s="20">
        <v>1</v>
      </c>
      <c r="B12" s="101" t="s">
        <v>100</v>
      </c>
      <c r="C12" s="213"/>
      <c r="D12" s="213" t="s">
        <v>110</v>
      </c>
      <c r="E12" s="213" t="s">
        <v>119</v>
      </c>
      <c r="F12" s="213"/>
      <c r="G12" s="213"/>
      <c r="H12" s="214"/>
      <c r="I12" s="104" t="s">
        <v>11</v>
      </c>
      <c r="J12" s="213" t="s">
        <v>33</v>
      </c>
      <c r="K12" s="213"/>
      <c r="L12" s="213"/>
      <c r="M12" s="213"/>
      <c r="N12" s="214"/>
      <c r="O12" s="104" t="s">
        <v>11</v>
      </c>
      <c r="P12" s="222"/>
      <c r="Q12" s="213" t="s">
        <v>115</v>
      </c>
      <c r="R12" s="213"/>
      <c r="S12" s="214"/>
      <c r="T12" s="104" t="s">
        <v>31</v>
      </c>
      <c r="U12" s="222" t="s">
        <v>118</v>
      </c>
      <c r="V12" s="213"/>
      <c r="W12" s="213"/>
      <c r="X12" s="214"/>
      <c r="Y12" s="104" t="s">
        <v>31</v>
      </c>
      <c r="Z12" s="222" t="s">
        <v>117</v>
      </c>
      <c r="AA12" s="213"/>
      <c r="AB12" s="104"/>
      <c r="AC12" s="51"/>
      <c r="AD12" s="51"/>
      <c r="AE12" s="139"/>
      <c r="AF12" s="140"/>
    </row>
    <row r="13" spans="1:32" s="142" customFormat="1" ht="15.75" customHeight="1" x14ac:dyDescent="0.25">
      <c r="A13" s="21">
        <v>2</v>
      </c>
      <c r="B13" s="102" t="s">
        <v>59</v>
      </c>
      <c r="C13" s="215"/>
      <c r="D13" s="215" t="s">
        <v>111</v>
      </c>
      <c r="E13" s="215"/>
      <c r="F13" s="215"/>
      <c r="G13" s="215"/>
      <c r="H13" s="216"/>
      <c r="I13" s="105" t="s">
        <v>31</v>
      </c>
      <c r="J13" s="215"/>
      <c r="K13" s="215"/>
      <c r="L13" s="215"/>
      <c r="M13" s="215"/>
      <c r="N13" s="216"/>
      <c r="O13" s="105" t="s">
        <v>11</v>
      </c>
      <c r="P13" s="223" t="s">
        <v>32</v>
      </c>
      <c r="Q13" s="215"/>
      <c r="R13" s="215"/>
      <c r="S13" s="216"/>
      <c r="T13" s="105" t="s">
        <v>31</v>
      </c>
      <c r="U13" s="223"/>
      <c r="V13" s="215"/>
      <c r="W13" s="215"/>
      <c r="X13" s="216"/>
      <c r="Y13" s="105" t="s">
        <v>31</v>
      </c>
      <c r="Z13" s="223"/>
      <c r="AA13" s="215"/>
      <c r="AB13" s="105"/>
      <c r="AC13" s="51"/>
      <c r="AD13" s="51"/>
      <c r="AE13" s="139"/>
      <c r="AF13" s="140"/>
    </row>
    <row r="14" spans="1:32" s="142" customFormat="1" ht="15.75" customHeight="1" x14ac:dyDescent="0.25">
      <c r="A14" s="21">
        <v>3</v>
      </c>
      <c r="B14" s="102" t="s">
        <v>60</v>
      </c>
      <c r="C14" s="215"/>
      <c r="D14" s="215" t="s">
        <v>119</v>
      </c>
      <c r="E14" s="215" t="s">
        <v>118</v>
      </c>
      <c r="F14" s="215"/>
      <c r="G14" s="215"/>
      <c r="H14" s="216"/>
      <c r="I14" s="105" t="s">
        <v>11</v>
      </c>
      <c r="J14" s="215"/>
      <c r="K14" s="215" t="s">
        <v>118</v>
      </c>
      <c r="L14" s="215"/>
      <c r="M14" s="215"/>
      <c r="N14" s="216"/>
      <c r="O14" s="105" t="s">
        <v>11</v>
      </c>
      <c r="P14" s="223"/>
      <c r="Q14" s="215"/>
      <c r="R14" s="215"/>
      <c r="S14" s="216"/>
      <c r="T14" s="105"/>
      <c r="U14" s="223"/>
      <c r="V14" s="215"/>
      <c r="W14" s="215"/>
      <c r="X14" s="216"/>
      <c r="Y14" s="105" t="s">
        <v>31</v>
      </c>
      <c r="Z14" s="223"/>
      <c r="AA14" s="215"/>
      <c r="AB14" s="105"/>
      <c r="AC14" s="51"/>
      <c r="AD14" s="51"/>
      <c r="AE14" s="139"/>
      <c r="AF14" s="140"/>
    </row>
    <row r="15" spans="1:32" s="142" customFormat="1" ht="15.75" customHeight="1" x14ac:dyDescent="0.25">
      <c r="A15" s="21">
        <v>4</v>
      </c>
      <c r="B15" s="102" t="s">
        <v>61</v>
      </c>
      <c r="C15" s="215"/>
      <c r="D15" s="215" t="s">
        <v>114</v>
      </c>
      <c r="E15" s="215"/>
      <c r="F15" s="215"/>
      <c r="G15" s="215"/>
      <c r="H15" s="216"/>
      <c r="I15" s="105" t="s">
        <v>11</v>
      </c>
      <c r="J15" s="215"/>
      <c r="K15" s="215" t="s">
        <v>33</v>
      </c>
      <c r="L15" s="215"/>
      <c r="M15" s="215"/>
      <c r="N15" s="216"/>
      <c r="O15" s="105" t="s">
        <v>11</v>
      </c>
      <c r="P15" s="223"/>
      <c r="Q15" s="215"/>
      <c r="R15" s="215"/>
      <c r="S15" s="216"/>
      <c r="T15" s="105"/>
      <c r="U15" s="223"/>
      <c r="V15" s="215"/>
      <c r="W15" s="215"/>
      <c r="X15" s="216"/>
      <c r="Y15" s="105" t="s">
        <v>33</v>
      </c>
      <c r="Z15" s="223"/>
      <c r="AA15" s="215"/>
      <c r="AB15" s="105"/>
      <c r="AC15" s="51"/>
      <c r="AD15" s="51"/>
      <c r="AE15" s="139"/>
      <c r="AF15" s="140"/>
    </row>
    <row r="16" spans="1:32" s="142" customFormat="1" ht="15.75" customHeight="1" x14ac:dyDescent="0.25">
      <c r="A16" s="21">
        <v>5</v>
      </c>
      <c r="B16" s="102" t="s">
        <v>62</v>
      </c>
      <c r="C16" s="215"/>
      <c r="D16" s="215" t="s">
        <v>33</v>
      </c>
      <c r="E16" s="215"/>
      <c r="F16" s="215"/>
      <c r="G16" s="215"/>
      <c r="H16" s="216"/>
      <c r="I16" s="105" t="s">
        <v>11</v>
      </c>
      <c r="J16" s="215"/>
      <c r="K16" s="215"/>
      <c r="L16" s="215"/>
      <c r="M16" s="215"/>
      <c r="N16" s="216"/>
      <c r="O16" s="105" t="s">
        <v>32</v>
      </c>
      <c r="P16" s="223"/>
      <c r="Q16" s="215"/>
      <c r="R16" s="215"/>
      <c r="S16" s="216"/>
      <c r="T16" s="105"/>
      <c r="U16" s="223"/>
      <c r="V16" s="215"/>
      <c r="W16" s="215"/>
      <c r="X16" s="216"/>
      <c r="Y16" s="105" t="s">
        <v>11</v>
      </c>
      <c r="Z16" s="223"/>
      <c r="AA16" s="215"/>
      <c r="AB16" s="105"/>
      <c r="AC16" s="51"/>
      <c r="AD16" s="51"/>
      <c r="AE16" s="139"/>
      <c r="AF16" s="140"/>
    </row>
    <row r="17" spans="1:32" s="142" customFormat="1" ht="15.75" customHeight="1" x14ac:dyDescent="0.25">
      <c r="A17" s="21">
        <v>6</v>
      </c>
      <c r="B17" s="102" t="s">
        <v>63</v>
      </c>
      <c r="C17" s="215"/>
      <c r="D17" s="215" t="s">
        <v>32</v>
      </c>
      <c r="E17" s="215"/>
      <c r="F17" s="215"/>
      <c r="G17" s="215"/>
      <c r="H17" s="216"/>
      <c r="I17" s="105" t="s">
        <v>11</v>
      </c>
      <c r="J17" s="215"/>
      <c r="K17" s="215"/>
      <c r="L17" s="215"/>
      <c r="M17" s="215"/>
      <c r="N17" s="216"/>
      <c r="O17" s="105" t="s">
        <v>11</v>
      </c>
      <c r="P17" s="223"/>
      <c r="Q17" s="215"/>
      <c r="R17" s="215"/>
      <c r="S17" s="216"/>
      <c r="T17" s="105"/>
      <c r="U17" s="223"/>
      <c r="V17" s="215"/>
      <c r="W17" s="215"/>
      <c r="X17" s="216"/>
      <c r="Y17" s="105" t="s">
        <v>11</v>
      </c>
      <c r="Z17" s="223"/>
      <c r="AA17" s="215"/>
      <c r="AB17" s="105"/>
      <c r="AC17" s="51"/>
      <c r="AD17" s="51"/>
      <c r="AE17" s="139"/>
      <c r="AF17" s="140"/>
    </row>
    <row r="18" spans="1:32" s="142" customFormat="1" ht="15.75" customHeight="1" x14ac:dyDescent="0.25">
      <c r="A18" s="21">
        <v>7</v>
      </c>
      <c r="B18" s="102" t="s">
        <v>64</v>
      </c>
      <c r="C18" s="215"/>
      <c r="D18" s="215" t="s">
        <v>115</v>
      </c>
      <c r="E18" s="215"/>
      <c r="F18" s="215"/>
      <c r="G18" s="215"/>
      <c r="H18" s="216"/>
      <c r="I18" s="105" t="s">
        <v>33</v>
      </c>
      <c r="J18" s="215"/>
      <c r="K18" s="215"/>
      <c r="L18" s="215"/>
      <c r="M18" s="215"/>
      <c r="N18" s="216"/>
      <c r="O18" s="105" t="s">
        <v>31</v>
      </c>
      <c r="P18" s="223"/>
      <c r="Q18" s="215"/>
      <c r="R18" s="215"/>
      <c r="S18" s="216"/>
      <c r="T18" s="105"/>
      <c r="U18" s="223"/>
      <c r="V18" s="215"/>
      <c r="W18" s="215"/>
      <c r="X18" s="216"/>
      <c r="Y18" s="105" t="s">
        <v>32</v>
      </c>
      <c r="Z18" s="223"/>
      <c r="AA18" s="215"/>
      <c r="AB18" s="105"/>
      <c r="AC18" s="51"/>
      <c r="AD18" s="51"/>
      <c r="AE18" s="139"/>
      <c r="AF18" s="140"/>
    </row>
    <row r="19" spans="1:32" s="142" customFormat="1" ht="15.75" customHeight="1" x14ac:dyDescent="0.25">
      <c r="A19" s="21">
        <v>8</v>
      </c>
      <c r="B19" s="102" t="s">
        <v>65</v>
      </c>
      <c r="C19" s="215"/>
      <c r="D19" s="215" t="s">
        <v>116</v>
      </c>
      <c r="E19" s="215"/>
      <c r="F19" s="215"/>
      <c r="G19" s="215"/>
      <c r="H19" s="216"/>
      <c r="I19" s="105" t="s">
        <v>32</v>
      </c>
      <c r="J19" s="215"/>
      <c r="K19" s="215"/>
      <c r="L19" s="215"/>
      <c r="M19" s="215"/>
      <c r="N19" s="216"/>
      <c r="O19" s="105" t="s">
        <v>33</v>
      </c>
      <c r="P19" s="223"/>
      <c r="Q19" s="215"/>
      <c r="R19" s="215"/>
      <c r="S19" s="216"/>
      <c r="T19" s="105"/>
      <c r="U19" s="223"/>
      <c r="V19" s="215"/>
      <c r="W19" s="215"/>
      <c r="X19" s="216"/>
      <c r="Y19" s="105" t="s">
        <v>32</v>
      </c>
      <c r="Z19" s="223"/>
      <c r="AA19" s="215"/>
      <c r="AB19" s="105"/>
      <c r="AC19" s="51"/>
      <c r="AD19" s="51"/>
      <c r="AE19" s="139"/>
      <c r="AF19" s="140"/>
    </row>
    <row r="20" spans="1:32" s="142" customFormat="1" ht="15.75" customHeight="1" x14ac:dyDescent="0.25">
      <c r="A20" s="21">
        <v>9</v>
      </c>
      <c r="B20" s="102" t="s">
        <v>66</v>
      </c>
      <c r="C20" s="215"/>
      <c r="D20" s="215" t="s">
        <v>113</v>
      </c>
      <c r="E20" s="215"/>
      <c r="F20" s="215"/>
      <c r="G20" s="215"/>
      <c r="H20" s="216"/>
      <c r="I20" s="105" t="s">
        <v>32</v>
      </c>
      <c r="J20" s="215"/>
      <c r="K20" s="215"/>
      <c r="L20" s="215"/>
      <c r="M20" s="215"/>
      <c r="N20" s="216"/>
      <c r="O20" s="105" t="s">
        <v>33</v>
      </c>
      <c r="P20" s="223"/>
      <c r="Q20" s="215"/>
      <c r="R20" s="215"/>
      <c r="S20" s="216"/>
      <c r="T20" s="105"/>
      <c r="U20" s="223"/>
      <c r="V20" s="215"/>
      <c r="W20" s="215"/>
      <c r="X20" s="216"/>
      <c r="Y20" s="105" t="s">
        <v>32</v>
      </c>
      <c r="Z20" s="223"/>
      <c r="AA20" s="215"/>
      <c r="AB20" s="105"/>
      <c r="AC20" s="51"/>
      <c r="AD20" s="51"/>
      <c r="AE20" s="139"/>
      <c r="AF20" s="140"/>
    </row>
    <row r="21" spans="1:32" s="142" customFormat="1" ht="15.75" customHeight="1" x14ac:dyDescent="0.25">
      <c r="A21" s="21">
        <v>10</v>
      </c>
      <c r="B21" s="102" t="s">
        <v>67</v>
      </c>
      <c r="C21" s="215"/>
      <c r="D21" s="215" t="s">
        <v>117</v>
      </c>
      <c r="E21" s="215"/>
      <c r="F21" s="215"/>
      <c r="G21" s="215"/>
      <c r="H21" s="216"/>
      <c r="I21" s="105" t="s">
        <v>11</v>
      </c>
      <c r="J21" s="215"/>
      <c r="K21" s="215"/>
      <c r="L21" s="215"/>
      <c r="M21" s="215"/>
      <c r="N21" s="216"/>
      <c r="O21" s="105" t="s">
        <v>11</v>
      </c>
      <c r="P21" s="223"/>
      <c r="Q21" s="215"/>
      <c r="R21" s="215"/>
      <c r="S21" s="216"/>
      <c r="T21" s="105"/>
      <c r="U21" s="223"/>
      <c r="V21" s="215"/>
      <c r="W21" s="215"/>
      <c r="X21" s="216"/>
      <c r="Y21" s="105" t="s">
        <v>32</v>
      </c>
      <c r="Z21" s="223"/>
      <c r="AA21" s="215"/>
      <c r="AB21" s="105"/>
      <c r="AC21" s="51"/>
      <c r="AD21" s="51"/>
      <c r="AE21" s="139"/>
      <c r="AF21" s="140"/>
    </row>
    <row r="22" spans="1:32" s="142" customFormat="1" ht="15.75" customHeight="1" x14ac:dyDescent="0.25">
      <c r="A22" s="21">
        <v>11</v>
      </c>
      <c r="B22" s="102" t="s">
        <v>68</v>
      </c>
      <c r="C22" s="215"/>
      <c r="D22" s="215" t="s">
        <v>118</v>
      </c>
      <c r="E22" s="215"/>
      <c r="F22" s="215"/>
      <c r="G22" s="215"/>
      <c r="H22" s="216"/>
      <c r="I22" s="105" t="s">
        <v>11</v>
      </c>
      <c r="J22" s="215"/>
      <c r="K22" s="215"/>
      <c r="L22" s="215"/>
      <c r="M22" s="215"/>
      <c r="N22" s="216"/>
      <c r="O22" s="105" t="s">
        <v>11</v>
      </c>
      <c r="P22" s="223"/>
      <c r="Q22" s="215"/>
      <c r="R22" s="215"/>
      <c r="S22" s="216"/>
      <c r="T22" s="105"/>
      <c r="U22" s="223"/>
      <c r="V22" s="215"/>
      <c r="W22" s="215"/>
      <c r="X22" s="216"/>
      <c r="Y22" s="105"/>
      <c r="Z22" s="223"/>
      <c r="AA22" s="215"/>
      <c r="AB22" s="105"/>
      <c r="AC22" s="51"/>
      <c r="AD22" s="51"/>
      <c r="AE22" s="139"/>
      <c r="AF22" s="140"/>
    </row>
    <row r="23" spans="1:32" s="142" customFormat="1" ht="15.75" customHeight="1" x14ac:dyDescent="0.25">
      <c r="A23" s="21">
        <v>12</v>
      </c>
      <c r="B23" s="102" t="s">
        <v>69</v>
      </c>
      <c r="C23" s="215"/>
      <c r="D23" s="215"/>
      <c r="E23" s="215"/>
      <c r="F23" s="215"/>
      <c r="G23" s="215"/>
      <c r="H23" s="216"/>
      <c r="I23" s="105" t="s">
        <v>11</v>
      </c>
      <c r="J23" s="215"/>
      <c r="K23" s="215"/>
      <c r="L23" s="215"/>
      <c r="M23" s="215"/>
      <c r="N23" s="216"/>
      <c r="O23" s="105" t="s">
        <v>11</v>
      </c>
      <c r="P23" s="223"/>
      <c r="Q23" s="215"/>
      <c r="R23" s="215"/>
      <c r="S23" s="216"/>
      <c r="T23" s="105"/>
      <c r="U23" s="223"/>
      <c r="V23" s="215"/>
      <c r="W23" s="215"/>
      <c r="X23" s="216"/>
      <c r="Y23" s="105"/>
      <c r="Z23" s="223"/>
      <c r="AA23" s="215"/>
      <c r="AB23" s="105"/>
      <c r="AC23" s="51"/>
      <c r="AD23" s="51"/>
      <c r="AE23" s="139"/>
      <c r="AF23" s="140"/>
    </row>
    <row r="24" spans="1:32" s="142" customFormat="1" ht="15.75" customHeight="1" x14ac:dyDescent="0.25">
      <c r="A24" s="21">
        <v>13</v>
      </c>
      <c r="B24" s="102" t="s">
        <v>70</v>
      </c>
      <c r="C24" s="215"/>
      <c r="D24" s="215"/>
      <c r="E24" s="215"/>
      <c r="F24" s="215"/>
      <c r="G24" s="215"/>
      <c r="H24" s="216"/>
      <c r="I24" s="105" t="s">
        <v>11</v>
      </c>
      <c r="J24" s="215"/>
      <c r="K24" s="215"/>
      <c r="L24" s="215"/>
      <c r="M24" s="215"/>
      <c r="N24" s="216"/>
      <c r="O24" s="105" t="s">
        <v>11</v>
      </c>
      <c r="P24" s="223"/>
      <c r="Q24" s="215"/>
      <c r="R24" s="215"/>
      <c r="S24" s="216"/>
      <c r="T24" s="105"/>
      <c r="U24" s="223"/>
      <c r="V24" s="215"/>
      <c r="W24" s="215"/>
      <c r="X24" s="216"/>
      <c r="Y24" s="105"/>
      <c r="Z24" s="223"/>
      <c r="AA24" s="215"/>
      <c r="AB24" s="105"/>
      <c r="AC24" s="51"/>
      <c r="AD24" s="51"/>
      <c r="AE24" s="139"/>
      <c r="AF24" s="140"/>
    </row>
    <row r="25" spans="1:32" s="142" customFormat="1" ht="15.75" customHeight="1" x14ac:dyDescent="0.25">
      <c r="A25" s="21">
        <v>14</v>
      </c>
      <c r="B25" s="102" t="s">
        <v>71</v>
      </c>
      <c r="C25" s="215"/>
      <c r="D25" s="215"/>
      <c r="E25" s="215"/>
      <c r="F25" s="215"/>
      <c r="G25" s="215"/>
      <c r="H25" s="216"/>
      <c r="I25" s="105" t="s">
        <v>11</v>
      </c>
      <c r="J25" s="215"/>
      <c r="K25" s="215"/>
      <c r="L25" s="215"/>
      <c r="M25" s="215"/>
      <c r="N25" s="216"/>
      <c r="O25" s="105" t="s">
        <v>11</v>
      </c>
      <c r="P25" s="223"/>
      <c r="Q25" s="215"/>
      <c r="R25" s="215"/>
      <c r="S25" s="216"/>
      <c r="T25" s="105"/>
      <c r="U25" s="223"/>
      <c r="V25" s="215"/>
      <c r="W25" s="215"/>
      <c r="X25" s="216"/>
      <c r="Y25" s="105"/>
      <c r="Z25" s="223"/>
      <c r="AA25" s="215"/>
      <c r="AB25" s="105"/>
      <c r="AC25" s="51"/>
      <c r="AD25" s="51"/>
      <c r="AE25" s="139"/>
      <c r="AF25" s="140"/>
    </row>
    <row r="26" spans="1:32" s="142" customFormat="1" ht="15.75" customHeight="1" x14ac:dyDescent="0.25">
      <c r="A26" s="21">
        <v>15</v>
      </c>
      <c r="B26" s="102" t="s">
        <v>72</v>
      </c>
      <c r="C26" s="215"/>
      <c r="D26" s="215"/>
      <c r="E26" s="215"/>
      <c r="F26" s="215"/>
      <c r="G26" s="215"/>
      <c r="H26" s="216"/>
      <c r="I26" s="105" t="s">
        <v>11</v>
      </c>
      <c r="J26" s="220"/>
      <c r="K26" s="215"/>
      <c r="L26" s="215"/>
      <c r="M26" s="215"/>
      <c r="N26" s="216"/>
      <c r="O26" s="105" t="s">
        <v>11</v>
      </c>
      <c r="P26" s="223"/>
      <c r="Q26" s="215"/>
      <c r="R26" s="215"/>
      <c r="S26" s="216"/>
      <c r="T26" s="105"/>
      <c r="U26" s="223"/>
      <c r="V26" s="215"/>
      <c r="W26" s="215"/>
      <c r="X26" s="216"/>
      <c r="Y26" s="105"/>
      <c r="Z26" s="223"/>
      <c r="AA26" s="215"/>
      <c r="AB26" s="105"/>
      <c r="AC26" s="51"/>
      <c r="AD26" s="51"/>
      <c r="AE26" s="139"/>
      <c r="AF26" s="140"/>
    </row>
    <row r="27" spans="1:32" s="142" customFormat="1" ht="15.75" customHeight="1" x14ac:dyDescent="0.25">
      <c r="A27" s="21">
        <v>16</v>
      </c>
      <c r="B27" s="102" t="s">
        <v>73</v>
      </c>
      <c r="C27" s="217"/>
      <c r="D27" s="217"/>
      <c r="E27" s="217"/>
      <c r="F27" s="215"/>
      <c r="G27" s="215"/>
      <c r="H27" s="216"/>
      <c r="I27" s="105" t="s">
        <v>11</v>
      </c>
      <c r="J27" s="217"/>
      <c r="K27" s="217"/>
      <c r="L27" s="215"/>
      <c r="M27" s="215"/>
      <c r="N27" s="216"/>
      <c r="O27" s="105" t="s">
        <v>11</v>
      </c>
      <c r="P27" s="223"/>
      <c r="Q27" s="215"/>
      <c r="R27" s="215"/>
      <c r="S27" s="216"/>
      <c r="T27" s="105"/>
      <c r="U27" s="223"/>
      <c r="V27" s="215"/>
      <c r="W27" s="215"/>
      <c r="X27" s="216"/>
      <c r="Y27" s="105"/>
      <c r="Z27" s="223"/>
      <c r="AA27" s="215"/>
      <c r="AB27" s="105"/>
      <c r="AC27" s="51"/>
      <c r="AD27" s="51"/>
      <c r="AE27" s="139"/>
      <c r="AF27" s="140"/>
    </row>
    <row r="28" spans="1:32" s="142" customFormat="1" ht="15.75" customHeight="1" x14ac:dyDescent="0.25">
      <c r="A28" s="21">
        <v>17</v>
      </c>
      <c r="B28" s="102" t="s">
        <v>74</v>
      </c>
      <c r="C28" s="215"/>
      <c r="D28" s="215"/>
      <c r="E28" s="215"/>
      <c r="F28" s="215"/>
      <c r="G28" s="215"/>
      <c r="H28" s="216"/>
      <c r="I28" s="105" t="s">
        <v>11</v>
      </c>
      <c r="J28" s="215"/>
      <c r="K28" s="215"/>
      <c r="L28" s="215"/>
      <c r="M28" s="215"/>
      <c r="N28" s="216"/>
      <c r="O28" s="105" t="s">
        <v>11</v>
      </c>
      <c r="P28" s="223"/>
      <c r="Q28" s="215"/>
      <c r="R28" s="215"/>
      <c r="S28" s="216"/>
      <c r="T28" s="105"/>
      <c r="U28" s="223"/>
      <c r="V28" s="215"/>
      <c r="W28" s="215"/>
      <c r="X28" s="216"/>
      <c r="Y28" s="105"/>
      <c r="Z28" s="223"/>
      <c r="AA28" s="215"/>
      <c r="AB28" s="105"/>
      <c r="AC28" s="51"/>
      <c r="AD28" s="51"/>
      <c r="AE28" s="139"/>
      <c r="AF28" s="140"/>
    </row>
    <row r="29" spans="1:32" s="142" customFormat="1" ht="15.75" customHeight="1" thickBot="1" x14ac:dyDescent="0.3">
      <c r="A29" s="22">
        <v>18</v>
      </c>
      <c r="B29" s="19"/>
      <c r="C29" s="218"/>
      <c r="D29" s="218"/>
      <c r="E29" s="218"/>
      <c r="F29" s="218"/>
      <c r="G29" s="218"/>
      <c r="H29" s="219"/>
      <c r="I29" s="106"/>
      <c r="J29" s="221"/>
      <c r="K29" s="218"/>
      <c r="L29" s="218"/>
      <c r="M29" s="218"/>
      <c r="N29" s="219"/>
      <c r="O29" s="106"/>
      <c r="P29" s="224"/>
      <c r="Q29" s="225"/>
      <c r="R29" s="225"/>
      <c r="S29" s="226"/>
      <c r="T29" s="106"/>
      <c r="U29" s="224"/>
      <c r="V29" s="225"/>
      <c r="W29" s="225"/>
      <c r="X29" s="227"/>
      <c r="Y29" s="106"/>
      <c r="Z29" s="224"/>
      <c r="AA29" s="225"/>
      <c r="AB29" s="106"/>
      <c r="AC29" s="51"/>
      <c r="AD29" s="51"/>
      <c r="AE29" s="139"/>
      <c r="AF29" s="140"/>
    </row>
    <row r="30" spans="1:32" ht="13.5" customHeight="1" thickBot="1" x14ac:dyDescent="0.3">
      <c r="A30" s="60"/>
      <c r="B30" s="62" t="s">
        <v>44</v>
      </c>
      <c r="L30" s="135" t="s">
        <v>58</v>
      </c>
      <c r="M30" s="285" t="s">
        <v>21</v>
      </c>
      <c r="N30" s="285"/>
      <c r="P30" s="262" t="s">
        <v>86</v>
      </c>
      <c r="Q30" s="262"/>
      <c r="R30" s="262"/>
      <c r="S30" s="262" t="s">
        <v>87</v>
      </c>
      <c r="T30" s="268"/>
      <c r="U30" s="262"/>
      <c r="V30" s="262" t="s">
        <v>88</v>
      </c>
      <c r="W30" s="262"/>
      <c r="X30" s="262"/>
      <c r="Y30" s="268" t="s">
        <v>89</v>
      </c>
      <c r="Z30" s="262"/>
      <c r="AA30" s="262"/>
      <c r="AB30" s="275" t="s">
        <v>90</v>
      </c>
      <c r="AC30" s="276"/>
      <c r="AD30" s="277"/>
      <c r="AE30" s="148"/>
    </row>
    <row r="31" spans="1:32" ht="15" customHeight="1" thickBot="1" x14ac:dyDescent="0.3">
      <c r="A31" s="111" t="s">
        <v>31</v>
      </c>
      <c r="B31" s="133" t="s">
        <v>98</v>
      </c>
      <c r="C31" s="61"/>
      <c r="D31" s="61"/>
      <c r="E31" s="61"/>
      <c r="F31" s="61"/>
      <c r="G31" s="61"/>
      <c r="H31" s="61"/>
      <c r="I31" s="61"/>
      <c r="K31" s="109" t="s">
        <v>18</v>
      </c>
      <c r="L31" s="65">
        <f>IF(COUNTA(B12:B29)=0,"",COUNTA(B12:B29))</f>
        <v>17</v>
      </c>
      <c r="M31" s="271">
        <f>IF(L31="","",L31/L31)</f>
        <v>1</v>
      </c>
      <c r="N31" s="272"/>
      <c r="P31" s="113" t="s">
        <v>58</v>
      </c>
      <c r="Q31" s="269" t="s">
        <v>21</v>
      </c>
      <c r="R31" s="270"/>
      <c r="S31" s="113" t="s">
        <v>58</v>
      </c>
      <c r="T31" s="269" t="s">
        <v>21</v>
      </c>
      <c r="U31" s="270"/>
      <c r="V31" s="113" t="s">
        <v>58</v>
      </c>
      <c r="W31" s="269" t="s">
        <v>21</v>
      </c>
      <c r="X31" s="270"/>
      <c r="Y31" s="113" t="s">
        <v>58</v>
      </c>
      <c r="Z31" s="269" t="s">
        <v>21</v>
      </c>
      <c r="AA31" s="270"/>
      <c r="AB31" s="113" t="s">
        <v>58</v>
      </c>
      <c r="AC31" s="269" t="s">
        <v>21</v>
      </c>
      <c r="AD31" s="270"/>
      <c r="AE31" s="150"/>
    </row>
    <row r="32" spans="1:32" x14ac:dyDescent="0.25">
      <c r="A32" s="111" t="s">
        <v>11</v>
      </c>
      <c r="B32" s="133" t="s">
        <v>82</v>
      </c>
      <c r="C32" s="61"/>
      <c r="D32" s="61"/>
      <c r="E32" s="61"/>
      <c r="F32" s="61"/>
      <c r="G32" s="61"/>
      <c r="H32" s="61"/>
      <c r="I32" s="61"/>
      <c r="K32" s="109" t="s">
        <v>19</v>
      </c>
      <c r="L32" s="63">
        <f>IF(COUNTA(B12:B29)=0,"",COUNTIF(I12:I29,"=AD")+COUNTIF(I12:I29,"=A")+COUNTIF(I12:I29,"=B")+COUNTIF(I12:I29,"=C"))</f>
        <v>17</v>
      </c>
      <c r="M32" s="273">
        <f>IF(L32="","",L32/L31)</f>
        <v>1</v>
      </c>
      <c r="N32" s="274"/>
      <c r="O32" s="114" t="s">
        <v>22</v>
      </c>
      <c r="P32" s="65">
        <f>IF(C10="","",IF(COUNTA(B12:B29)=0,"",IF(COUNTA(I12:I29)=0,"",COUNTIF(I12:I29,"=AD"))))</f>
        <v>1</v>
      </c>
      <c r="Q32" s="271">
        <f>IF(P32="","",P32/L32)</f>
        <v>5.8823529411764705E-2</v>
      </c>
      <c r="R32" s="272"/>
      <c r="S32" s="65">
        <f>IF(J10="","",IF(COUNTA(B12:B29)=0,"",IF(COUNTA(O12:O29)=0,"",COUNTIF(O12:O29,"=AD"))))</f>
        <v>1</v>
      </c>
      <c r="T32" s="271">
        <f>IF(S32="","",S32/L32)</f>
        <v>5.8823529411764705E-2</v>
      </c>
      <c r="U32" s="272"/>
      <c r="V32" s="65">
        <f>IF(P10="","",IF(COUNTA(B12:B29)=0,"",IF(COUNTA(T12:T29)=0,"",COUNTIF(T12:T29,"=AD"))))</f>
        <v>2</v>
      </c>
      <c r="W32" s="271">
        <f>IF(V32="","",V32/L32)</f>
        <v>0.11764705882352941</v>
      </c>
      <c r="X32" s="272"/>
      <c r="Y32" s="65" t="str">
        <f>IF(U10="","",IF(COUNTA(B12:B29)=0,"",IF(COUNTA(Y12:Y29)=0,"",COUNTIF(Y12:Y29,"=AD"))))</f>
        <v/>
      </c>
      <c r="Z32" s="271" t="str">
        <f>IF(Y32="","",Y32/L32)</f>
        <v/>
      </c>
      <c r="AA32" s="272"/>
      <c r="AB32" s="65" t="str">
        <f>IF(Z10="","",IF(COUNTA(B12:B29)=0,"",IF(COUNTA(AB12:AB29)=0,"",COUNTIF(AB12:AB29,"=AD"))))</f>
        <v/>
      </c>
      <c r="AC32" s="271" t="str">
        <f>IF(AB32="","",AB32/L32)</f>
        <v/>
      </c>
      <c r="AD32" s="272"/>
      <c r="AE32" s="149"/>
    </row>
    <row r="33" spans="1:31" ht="15.75" thickBot="1" x14ac:dyDescent="0.3">
      <c r="A33" s="111" t="s">
        <v>32</v>
      </c>
      <c r="B33" s="134" t="s">
        <v>99</v>
      </c>
      <c r="K33" s="109" t="s">
        <v>20</v>
      </c>
      <c r="L33" s="64">
        <f>IF(L31="","",IF(L32="","",L31-L32))</f>
        <v>0</v>
      </c>
      <c r="M33" s="278">
        <f>IF(L33="","",L33/L31)</f>
        <v>0</v>
      </c>
      <c r="N33" s="279"/>
      <c r="O33" s="115" t="s">
        <v>23</v>
      </c>
      <c r="P33" s="63">
        <f>IF(C10="","",IF(COUNTA(B12:B29)=0,"",IF(COUNTA(I12:I29)=0,"",COUNTIF(I12:I29,"=A"))))</f>
        <v>13</v>
      </c>
      <c r="Q33" s="273">
        <f>IF(P33="","",P33/L32)</f>
        <v>0.76470588235294112</v>
      </c>
      <c r="R33" s="274"/>
      <c r="S33" s="63">
        <f>IF(J10="","",IF(COUNTA(B12:B29)=0,"",IF(COUNTA(O12:O29)=0,"",COUNTIF(O12:O29,"=A"))))</f>
        <v>13</v>
      </c>
      <c r="T33" s="273">
        <f>IF(S33="","",S33/L32)</f>
        <v>0.76470588235294112</v>
      </c>
      <c r="U33" s="274"/>
      <c r="V33" s="63">
        <f>IF(P10="","",IF(COUNTA(B12:B29)=0,"",IF(COUNTA(T12:T29)=0,"",COUNTIF(T12:T29,"=A"))))</f>
        <v>0</v>
      </c>
      <c r="W33" s="273">
        <f>IF(V33="","",V33/L32)</f>
        <v>0</v>
      </c>
      <c r="X33" s="274"/>
      <c r="Y33" s="63" t="str">
        <f>IF(U10="","",IF(COUNTA(B12:B29)=0,"",IF(COUNTA(Y12:Y29)=0,"",COUNTIF(Y12:Y29,"=A"))))</f>
        <v/>
      </c>
      <c r="Z33" s="273" t="str">
        <f>IF(Y33="","",Y33/L32)</f>
        <v/>
      </c>
      <c r="AA33" s="274"/>
      <c r="AB33" s="63" t="str">
        <f>IF(Z10="","",IF(COUNTA(B12:B29)=0,"",IF(COUNTA(AB12:AB29)=0,"",COUNTIF(AB12:AB29,"=A"))))</f>
        <v/>
      </c>
      <c r="AC33" s="273" t="str">
        <f>IF(AB33="","",AB33/L32)</f>
        <v/>
      </c>
      <c r="AD33" s="274"/>
      <c r="AE33" s="149"/>
    </row>
    <row r="34" spans="1:31" ht="15" customHeight="1" x14ac:dyDescent="0.25">
      <c r="A34" s="111" t="s">
        <v>33</v>
      </c>
      <c r="B34" s="134" t="s">
        <v>83</v>
      </c>
      <c r="M34" s="2"/>
      <c r="N34" s="2"/>
      <c r="O34" s="115" t="s">
        <v>24</v>
      </c>
      <c r="P34" s="63">
        <f>IF(C10="","",IF(COUNTA(B12:B29)=0,"",IF(COUNTA(I12:I29)=0,"",COUNTIF(I12:I29,"=B"))))</f>
        <v>2</v>
      </c>
      <c r="Q34" s="273">
        <f>IF(P34="","",P34/L32)</f>
        <v>0.11764705882352941</v>
      </c>
      <c r="R34" s="274"/>
      <c r="S34" s="63">
        <f>IF(J10="","",IF(COUNTA(B12:B29)=0,"",IF(COUNTA(O12:O29)=0,"",COUNTIF(O12:O29,"=B"))))</f>
        <v>1</v>
      </c>
      <c r="T34" s="273">
        <f>IF(S34="","",S34/L32)</f>
        <v>5.8823529411764705E-2</v>
      </c>
      <c r="U34" s="274"/>
      <c r="V34" s="63">
        <f>IF(P10="","",IF(COUNTA(B12:B29)=0,"",IF(COUNTA(T12:T29)=0,"",COUNTIF(T12:T29,"=B"))))</f>
        <v>0</v>
      </c>
      <c r="W34" s="273">
        <f>IF(V34="","",V34/L32)</f>
        <v>0</v>
      </c>
      <c r="X34" s="274"/>
      <c r="Y34" s="63" t="str">
        <f>IF(U10="","",IF(COUNTA(B12:B29)=0,"",IF(COUNTA(Y12:Y29)=0,"",COUNTIF(Y12:Y29,"=B"))))</f>
        <v/>
      </c>
      <c r="Z34" s="273" t="str">
        <f>IF(Y34="","",Y34/L32)</f>
        <v/>
      </c>
      <c r="AA34" s="274"/>
      <c r="AB34" s="63" t="str">
        <f>IF(Z10="","",IF(COUNTA(B12:B29)=0,"",IF(COUNTA(AB12:AB29)=0,"",COUNTIF(AB12:AB29,"=B"))))</f>
        <v/>
      </c>
      <c r="AC34" s="273" t="str">
        <f>IF(AB34="","",AB34/L32)</f>
        <v/>
      </c>
      <c r="AD34" s="274"/>
      <c r="AE34" s="149"/>
    </row>
    <row r="35" spans="1:31" ht="15.75" thickBot="1" x14ac:dyDescent="0.3">
      <c r="M35" s="2"/>
      <c r="N35" s="2"/>
      <c r="O35" s="116" t="s">
        <v>25</v>
      </c>
      <c r="P35" s="64">
        <f>IF(C10="","",IF(COUNTA(B12:B29)=0,"",IF(COUNTA(I12:I29)=0,"",COUNTIF(I12:I29,"=C"))))</f>
        <v>1</v>
      </c>
      <c r="Q35" s="278">
        <f>IF(P35="","",P35/L32)</f>
        <v>5.8823529411764705E-2</v>
      </c>
      <c r="R35" s="279"/>
      <c r="S35" s="64">
        <f>IF(J10="","",IF(COUNTA(B12:B29)=0,"",IF(COUNTA(O12:O29)=0,"",COUNTIF(O12:O29,"=C"))))</f>
        <v>2</v>
      </c>
      <c r="T35" s="278">
        <f>IF(S35="","",S35/L32)</f>
        <v>0.11764705882352941</v>
      </c>
      <c r="U35" s="279"/>
      <c r="V35" s="64">
        <f>IF(P10="","",IF(COUNTA(B12:B29)=0,"",IF(COUNTA(T12:T29)=0,"",COUNTIF(T12:T29,"=C"))))</f>
        <v>0</v>
      </c>
      <c r="W35" s="278">
        <f>IF(V35="","",V35/L32)</f>
        <v>0</v>
      </c>
      <c r="X35" s="279"/>
      <c r="Y35" s="64" t="str">
        <f>IF(U10="","",IF(COUNTA(B12:B29)=0,"",IF(COUNTA(Y12:Y29)=0,"",COUNTIF(Y12:Y29,"=C"))))</f>
        <v/>
      </c>
      <c r="Z35" s="278" t="str">
        <f>IF(Y35="","",Y35/L32)</f>
        <v/>
      </c>
      <c r="AA35" s="279"/>
      <c r="AB35" s="64" t="str">
        <f>IF(Z10="","",IF(COUNTA(B12:B29)=0,"",IF(COUNTA(AB12:AB29)=0,"",COUNTIF(AB12:AB29,"=C"))))</f>
        <v/>
      </c>
      <c r="AC35" s="278" t="str">
        <f>IF(AB35="","",AB35/L32)</f>
        <v/>
      </c>
      <c r="AD35" s="279"/>
      <c r="AE35" s="149"/>
    </row>
    <row r="36" spans="1:31" x14ac:dyDescent="0.25">
      <c r="B36" s="15" t="s">
        <v>34</v>
      </c>
      <c r="C36" s="287" t="s">
        <v>26</v>
      </c>
      <c r="D36" s="287"/>
      <c r="E36" s="287"/>
      <c r="F36" s="287"/>
      <c r="G36" s="287"/>
      <c r="H36" s="287"/>
      <c r="I36" s="287"/>
      <c r="J36" s="287"/>
      <c r="K36" s="288" t="s">
        <v>17</v>
      </c>
      <c r="L36" s="288"/>
      <c r="M36" s="288"/>
      <c r="N36" s="288"/>
      <c r="O36" s="288"/>
      <c r="P36" s="288"/>
      <c r="Q36" s="288"/>
      <c r="R36" s="288"/>
      <c r="S36" s="288"/>
      <c r="T36" s="265">
        <f ca="1">NOW()</f>
        <v>43587.986739930559</v>
      </c>
      <c r="U36" s="265"/>
      <c r="V36" s="265"/>
      <c r="W36" s="265"/>
      <c r="X36" s="265"/>
      <c r="Y36" s="265"/>
      <c r="Z36" s="265"/>
      <c r="AA36" s="265"/>
      <c r="AB36" s="264"/>
      <c r="AC36" s="264"/>
      <c r="AD36" s="264"/>
      <c r="AE36" s="264"/>
    </row>
    <row r="37" spans="1:31" x14ac:dyDescent="0.25">
      <c r="B37" s="93" t="str">
        <f>IF(S7="","",S7)</f>
        <v>NORMA LEYTON MAMANI</v>
      </c>
      <c r="C37" s="286" t="s">
        <v>107</v>
      </c>
      <c r="D37" s="286"/>
      <c r="E37" s="286"/>
      <c r="F37" s="286"/>
      <c r="G37" s="286"/>
      <c r="H37" s="286"/>
      <c r="I37" s="286"/>
      <c r="J37" s="286"/>
      <c r="S37" s="126" t="s">
        <v>16</v>
      </c>
    </row>
    <row r="38" spans="1:31" hidden="1" x14ac:dyDescent="0.25"/>
    <row r="39" spans="1:31" hidden="1" x14ac:dyDescent="0.25"/>
    <row r="40" spans="1:31" hidden="1" x14ac:dyDescent="0.25"/>
    <row r="41" spans="1:31" hidden="1" x14ac:dyDescent="0.25"/>
    <row r="42" spans="1:31" hidden="1" x14ac:dyDescent="0.25"/>
    <row r="43" spans="1:31" hidden="1" x14ac:dyDescent="0.25"/>
    <row r="44" spans="1:31" hidden="1" x14ac:dyDescent="0.25"/>
    <row r="45" spans="1:31" hidden="1" x14ac:dyDescent="0.25"/>
    <row r="46" spans="1:31" hidden="1" x14ac:dyDescent="0.25"/>
    <row r="47" spans="1:31" hidden="1" x14ac:dyDescent="0.25"/>
    <row r="48" spans="1:3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</sheetData>
  <sheetProtection password="C4F5" sheet="1" objects="1" scenarios="1" sort="0"/>
  <dataConsolidate/>
  <mergeCells count="62">
    <mergeCell ref="AC32:AD32"/>
    <mergeCell ref="AC33:AD33"/>
    <mergeCell ref="AC34:AD34"/>
    <mergeCell ref="AC35:AD35"/>
    <mergeCell ref="W32:X32"/>
    <mergeCell ref="W33:X33"/>
    <mergeCell ref="W34:X34"/>
    <mergeCell ref="W35:X35"/>
    <mergeCell ref="Z32:AA32"/>
    <mergeCell ref="Z33:AA33"/>
    <mergeCell ref="Z34:AA34"/>
    <mergeCell ref="Z35:AA35"/>
    <mergeCell ref="M30:N30"/>
    <mergeCell ref="M31:N31"/>
    <mergeCell ref="M32:N32"/>
    <mergeCell ref="M33:N33"/>
    <mergeCell ref="C37:J37"/>
    <mergeCell ref="C36:J36"/>
    <mergeCell ref="K36:S36"/>
    <mergeCell ref="Q32:R32"/>
    <mergeCell ref="Q33:R33"/>
    <mergeCell ref="Q34:R34"/>
    <mergeCell ref="Q35:R35"/>
    <mergeCell ref="P30:R30"/>
    <mergeCell ref="Q31:R31"/>
    <mergeCell ref="C8:AB8"/>
    <mergeCell ref="C9:I9"/>
    <mergeCell ref="J9:O9"/>
    <mergeCell ref="P9:T9"/>
    <mergeCell ref="Z9:AB9"/>
    <mergeCell ref="V30:X30"/>
    <mergeCell ref="AE8:AE11"/>
    <mergeCell ref="AB36:AE36"/>
    <mergeCell ref="T36:AA36"/>
    <mergeCell ref="Z10:AB10"/>
    <mergeCell ref="S30:U30"/>
    <mergeCell ref="Y30:AA30"/>
    <mergeCell ref="T31:U31"/>
    <mergeCell ref="W31:X31"/>
    <mergeCell ref="Z31:AA31"/>
    <mergeCell ref="T32:U32"/>
    <mergeCell ref="T33:U33"/>
    <mergeCell ref="AB30:AD30"/>
    <mergeCell ref="AC31:AD31"/>
    <mergeCell ref="T34:U34"/>
    <mergeCell ref="T35:U35"/>
    <mergeCell ref="C10:I10"/>
    <mergeCell ref="J10:O10"/>
    <mergeCell ref="P10:T10"/>
    <mergeCell ref="A4:S4"/>
    <mergeCell ref="T4:X4"/>
    <mergeCell ref="A8:A11"/>
    <mergeCell ref="B8:B11"/>
    <mergeCell ref="S6:V6"/>
    <mergeCell ref="C6:F6"/>
    <mergeCell ref="N6:R6"/>
    <mergeCell ref="U9:Y9"/>
    <mergeCell ref="U10:Y10"/>
    <mergeCell ref="M5:O5"/>
    <mergeCell ref="S7:AB7"/>
    <mergeCell ref="C7:O7"/>
    <mergeCell ref="J6:L6"/>
  </mergeCells>
  <conditionalFormatting sqref="F12:H28 L12:N28 P12:AD28 C29:AE29">
    <cfRule type="cellIs" dxfId="139" priority="29" operator="equal">
      <formula>"C"</formula>
    </cfRule>
    <cfRule type="cellIs" dxfId="138" priority="30" operator="equal">
      <formula>"B"</formula>
    </cfRule>
    <cfRule type="cellIs" dxfId="137" priority="31" operator="equal">
      <formula>"AD"</formula>
    </cfRule>
    <cfRule type="cellIs" dxfId="136" priority="32" operator="equal">
      <formula>"A"</formula>
    </cfRule>
  </conditionalFormatting>
  <conditionalFormatting sqref="C12:E28">
    <cfRule type="cellIs" dxfId="135" priority="25" operator="equal">
      <formula>"C"</formula>
    </cfRule>
    <cfRule type="cellIs" dxfId="134" priority="26" operator="equal">
      <formula>"B"</formula>
    </cfRule>
    <cfRule type="cellIs" dxfId="133" priority="27" operator="equal">
      <formula>"AD"</formula>
    </cfRule>
    <cfRule type="cellIs" dxfId="132" priority="28" operator="equal">
      <formula>"A"</formula>
    </cfRule>
  </conditionalFormatting>
  <conditionalFormatting sqref="J12:K28">
    <cfRule type="cellIs" dxfId="131" priority="21" operator="equal">
      <formula>"C"</formula>
    </cfRule>
    <cfRule type="cellIs" dxfId="130" priority="22" operator="equal">
      <formula>"B"</formula>
    </cfRule>
    <cfRule type="cellIs" dxfId="129" priority="23" operator="equal">
      <formula>"AD"</formula>
    </cfRule>
    <cfRule type="cellIs" dxfId="128" priority="24" operator="equal">
      <formula>"A"</formula>
    </cfRule>
  </conditionalFormatting>
  <conditionalFormatting sqref="AE12:AE28">
    <cfRule type="cellIs" dxfId="127" priority="17" operator="equal">
      <formula>"C"</formula>
    </cfRule>
    <cfRule type="cellIs" dxfId="126" priority="18" operator="equal">
      <formula>"B"</formula>
    </cfRule>
    <cfRule type="cellIs" dxfId="125" priority="19" operator="equal">
      <formula>"AD"</formula>
    </cfRule>
    <cfRule type="cellIs" dxfId="124" priority="20" operator="equal">
      <formula>"A"</formula>
    </cfRule>
  </conditionalFormatting>
  <conditionalFormatting sqref="I12:I28">
    <cfRule type="cellIs" dxfId="123" priority="13" operator="equal">
      <formula>"C"</formula>
    </cfRule>
    <cfRule type="cellIs" dxfId="122" priority="14" operator="equal">
      <formula>"B"</formula>
    </cfRule>
    <cfRule type="cellIs" dxfId="121" priority="15" operator="equal">
      <formula>"AD"</formula>
    </cfRule>
    <cfRule type="cellIs" dxfId="120" priority="16" operator="equal">
      <formula>"A"</formula>
    </cfRule>
  </conditionalFormatting>
  <conditionalFormatting sqref="O12:O28">
    <cfRule type="cellIs" dxfId="119" priority="9" operator="equal">
      <formula>"C"</formula>
    </cfRule>
    <cfRule type="cellIs" dxfId="118" priority="10" operator="equal">
      <formula>"B"</formula>
    </cfRule>
    <cfRule type="cellIs" dxfId="117" priority="11" operator="equal">
      <formula>"AD"</formula>
    </cfRule>
    <cfRule type="cellIs" dxfId="116" priority="12" operator="equal">
      <formula>"A"</formula>
    </cfRule>
  </conditionalFormatting>
  <conditionalFormatting sqref="F3">
    <cfRule type="cellIs" dxfId="115" priority="1" operator="equal">
      <formula>"C"</formula>
    </cfRule>
    <cfRule type="cellIs" dxfId="114" priority="2" operator="equal">
      <formula>"B"</formula>
    </cfRule>
    <cfRule type="cellIs" dxfId="113" priority="3" operator="equal">
      <formula>"AD"</formula>
    </cfRule>
    <cfRule type="cellIs" dxfId="112" priority="4" operator="equal">
      <formula>"A"</formula>
    </cfRule>
  </conditionalFormatting>
  <dataValidations xWindow="666" yWindow="614" count="15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2"/>
    <dataValidation allowBlank="1" showInputMessage="1" showErrorMessage="1" promptTitle="¡ATENCIÓN!" prompt="Puede escribir el lugar de la Institución Educativa para que automáticamente se copie en todos los periodos del año, cualquier pregunta puede hacerla al Profesor Fernando Gamarra Morales (cel: 952290888, RPM: #952290888).(e-mail: fer_gamarra@hotmail.com)" sqref="B3"/>
    <dataValidation allowBlank="1" showInputMessage="1" showErrorMessage="1" promptTitle="¡FELICITACIONES PROFESOR(A)!" prompt="Por usar este registro que ha sido diseñado y elaborado por Fernando Gamarra Morales y está protegido contra toda modificación, cualquier consulta pueda hacerla al CEL: 952290888, RPM: #952290888 ó e-mail: fer_gamarra@hotmail.com." sqref="S7 C7"/>
    <dataValidation allowBlank="1" showInputMessage="1" showErrorMessage="1" promptTitle="¡ATENCIÓN!" prompt="Puede colocar cualquiera de las tres modalidades de la Educación Básica: REGULAR, ALTERNATIVA ó ESPECIAL, para que automáticamente se copie en los demás periodos del año." sqref="T4"/>
    <dataValidation allowBlank="1" showInputMessage="1" showErrorMessage="1" promptTitle="¡ATENCIÓN!" prompt="Puede colocar cualquiera de los niveles de la EBR (inicial, primaria o secundaria), o cualquiera de los ciclos de la EBA (inicial, intermedio o avanzado), o cualquiera de los niveles de la EBE (inicial o primaria)." sqref="S6"/>
    <dataValidation allowBlank="1" showInputMessage="1" showErrorMessage="1" promptTitle="¡ATENCIÓN!" prompt="Cambiar a CICLO EDUCATIVO en el caso de ser EDUCACIÓN BÁSICA ALTERNATIVA." sqref="N6:R6"/>
    <dataValidation allowBlank="1" showInputMessage="1" showErrorMessage="1" promptTitle="¡ATENCIÓN!" prompt="Si desea cambiar el nombre del docente, tendrá que hacerlo en la parte superior de esta hoja." sqref="B37"/>
    <dataValidation allowBlank="1" showInputMessage="1" showErrorMessage="1" promptTitle="¡ATENCIÓN!" prompt="El año académico NO SE PUEDE CAMBIAR, se cambia automáticamente de acuerdo al año en que nos encontremos." sqref="M5"/>
    <dataValidation allowBlank="1" showInputMessage="1" showErrorMessage="1" promptTitle="¡ATENCIÓN!" prompt="Este archivo ha sido diseñado y elaborado por Fernando Gamarra Morales y está protegida contra toda modificación indebida (CEL: 952290888, RPM: #952290888), (e-mail: fer_gamarra@hotmail.com)." sqref="S37"/>
    <dataValidation allowBlank="1" showInputMessage="1" showErrorMessage="1" promptTitle="¡ATENCIÓN!" prompt="Este archivo ha sido diseñado y elaborado por Fernando Gamarra Morales y está protegida contra toda modificación (CEL: 952290888, RPM: #952290888), (e-mail: fer_gamarra@hotmail.com)." sqref="U37:AE37"/>
    <dataValidation allowBlank="1" showInputMessage="1" showErrorMessage="1" promptTitle="¡ATENCIÓN!" prompt="Si desea cambiar las competencias, tendrá que hacerlo en el Primer Periodo para que automáticamente se copie en todos los demás peridos del año." sqref="Z9:AB9"/>
    <dataValidation type="list" allowBlank="1" showInputMessage="1" showErrorMessage="1" errorTitle="¡ATENCIÓN!" error="Sólo puede ingresar valores los siguientes valores: AD, A, B y C." sqref="AB12:AB29 Y12:Y29 T12:T29 O12:O29 I12:I29">
      <formula1>$A$31:$A$34</formula1>
    </dataValidation>
    <dataValidation type="list" allowBlank="1" showInputMessage="1" showErrorMessage="1" promptTitle="LAS LETRAS NO SE PROMEDIAN" prompt="Una evaluación formativa de tipo sumativa se centra en conclusiones sobre el nivel de logro de los estudiantes, en base al análisis de evidencias de aprendizaje y del juicio del docente." sqref="AE12:AE29">
      <formula1>$A$31:$A$34</formula1>
    </dataValidation>
    <dataValidation type="list" allowBlank="1" showInputMessage="1" showErrorMessage="1" sqref="Z12:AA29 U12:X29 P12:S29 J12:N29 C12:H29">
      <formula1>$C$2:$M$2</formula1>
    </dataValidation>
    <dataValidation type="list" allowBlank="1" showInputMessage="1" showErrorMessage="1" sqref="Z4">
      <formula1>$C$2:$I$2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F62"/>
  <sheetViews>
    <sheetView workbookViewId="0">
      <selection activeCell="M6" sqref="M6:N6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96" t="str">
        <f>IF('1º P'!B1="","",'1º P'!B1)</f>
        <v>INSTITUCIÓN EDUCATIVA</v>
      </c>
      <c r="C1" s="17"/>
      <c r="D1" s="17"/>
      <c r="E1" s="17"/>
      <c r="F1" s="2"/>
      <c r="G1" s="2"/>
      <c r="AD1" s="123" t="str">
        <f>'1º P'!AC1</f>
        <v>VERSIÓN: 04·2019</v>
      </c>
    </row>
    <row r="2" spans="1:31" x14ac:dyDescent="0.25">
      <c r="B2" s="96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96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96"/>
      <c r="C4" s="18"/>
      <c r="D4" s="18"/>
      <c r="E4" s="18"/>
      <c r="F4" s="5"/>
      <c r="G4" s="5"/>
    </row>
    <row r="5" spans="1:31" ht="15.75" x14ac:dyDescent="0.25">
      <c r="A5" s="289" t="s">
        <v>55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90" t="str">
        <f>IF('1º P'!T4="","",'1º P'!T4)</f>
        <v>REGULAR</v>
      </c>
      <c r="U5" s="290"/>
      <c r="V5" s="290"/>
      <c r="W5" s="290"/>
      <c r="X5" s="290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13</v>
      </c>
      <c r="M6" s="291">
        <f ca="1">IF('1º P'!M5="","",'1º P'!M5)</f>
        <v>2019</v>
      </c>
      <c r="N6" s="291"/>
      <c r="O6" s="26"/>
    </row>
    <row r="7" spans="1:31" x14ac:dyDescent="0.25">
      <c r="B7" s="81" t="s">
        <v>9</v>
      </c>
      <c r="C7" s="292" t="str">
        <f>IF('1º P'!C6="","",'1º P'!C6)</f>
        <v>PRIMERO</v>
      </c>
      <c r="D7" s="292"/>
      <c r="E7" s="292"/>
      <c r="F7" s="292"/>
      <c r="G7" s="100"/>
      <c r="H7" s="31"/>
      <c r="I7" s="31"/>
      <c r="J7" s="31"/>
      <c r="K7" s="81" t="s">
        <v>10</v>
      </c>
      <c r="L7" s="292" t="str">
        <f>IF('1º P'!J6="","",'1º P'!J6)</f>
        <v>A</v>
      </c>
      <c r="M7" s="292"/>
      <c r="N7" s="292"/>
      <c r="O7" s="31"/>
      <c r="P7" s="31"/>
      <c r="Q7" s="31"/>
      <c r="R7" s="81" t="s">
        <v>12</v>
      </c>
      <c r="S7" s="292" t="str">
        <f>IF('1º P'!S6="","",'1º P'!S6)</f>
        <v/>
      </c>
      <c r="T7" s="292"/>
      <c r="U7" s="292"/>
      <c r="V7" s="292"/>
      <c r="W7" s="31"/>
      <c r="X7" s="31"/>
      <c r="Y7" s="31"/>
      <c r="Z7" s="31"/>
      <c r="AA7" s="31"/>
      <c r="AB7" s="31"/>
      <c r="AC7" s="31"/>
      <c r="AD7" s="31"/>
      <c r="AE7" s="11"/>
    </row>
    <row r="8" spans="1:31" x14ac:dyDescent="0.25">
      <c r="B8" s="81" t="s">
        <v>7</v>
      </c>
      <c r="C8" s="293" t="str">
        <f>IF('1º P'!C7="","",'1º P'!C7)</f>
        <v>EDUCACIÓN RELIGIOSA</v>
      </c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31"/>
      <c r="Q8" s="31"/>
      <c r="R8" s="81" t="s">
        <v>8</v>
      </c>
      <c r="S8" s="293" t="str">
        <f>IF('1º P'!S7="","",'1º P'!S7)</f>
        <v>NORMA LEYTON MAMANI</v>
      </c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11"/>
    </row>
    <row r="9" spans="1:31" x14ac:dyDescent="0.25">
      <c r="A9" s="52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263"/>
    </row>
    <row r="10" spans="1:31" x14ac:dyDescent="0.25">
      <c r="A10" s="52"/>
      <c r="B10" s="5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63"/>
    </row>
    <row r="11" spans="1:31" x14ac:dyDescent="0.25">
      <c r="A11" s="52"/>
      <c r="B11" s="53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63"/>
    </row>
    <row r="12" spans="1:31" x14ac:dyDescent="0.25">
      <c r="A12" s="52"/>
      <c r="B12" s="53"/>
      <c r="C12" s="37"/>
      <c r="D12" s="37"/>
      <c r="E12" s="37"/>
      <c r="F12" s="37"/>
      <c r="G12" s="37"/>
      <c r="H12" s="37"/>
      <c r="I12" s="38"/>
      <c r="J12" s="37"/>
      <c r="K12" s="37"/>
      <c r="L12" s="37"/>
      <c r="M12" s="37"/>
      <c r="N12" s="37"/>
      <c r="O12" s="38"/>
      <c r="P12" s="37"/>
      <c r="Q12" s="37"/>
      <c r="R12" s="37"/>
      <c r="S12" s="37"/>
      <c r="T12" s="38"/>
      <c r="U12" s="37"/>
      <c r="V12" s="37"/>
      <c r="W12" s="37"/>
      <c r="X12" s="37"/>
      <c r="Y12" s="38"/>
      <c r="Z12" s="37"/>
      <c r="AA12" s="37"/>
      <c r="AB12" s="37"/>
      <c r="AC12" s="37"/>
      <c r="AD12" s="38"/>
      <c r="AE12" s="263"/>
    </row>
    <row r="13" spans="1:31" s="12" customFormat="1" ht="12.75" x14ac:dyDescent="0.25">
      <c r="A13" s="39"/>
      <c r="B13" s="40"/>
      <c r="C13" s="41"/>
      <c r="D13" s="41"/>
      <c r="E13" s="41"/>
      <c r="F13" s="41"/>
      <c r="G13" s="41"/>
      <c r="H13" s="41"/>
      <c r="I13" s="42"/>
      <c r="J13" s="41"/>
      <c r="K13" s="41"/>
      <c r="L13" s="41"/>
      <c r="M13" s="41"/>
      <c r="N13" s="41"/>
      <c r="O13" s="42"/>
      <c r="P13" s="41"/>
      <c r="Q13" s="41"/>
      <c r="R13" s="41"/>
      <c r="S13" s="41"/>
      <c r="T13" s="42"/>
      <c r="U13" s="41"/>
      <c r="V13" s="41"/>
      <c r="W13" s="41"/>
      <c r="X13" s="41"/>
      <c r="Y13" s="42"/>
      <c r="Z13" s="41"/>
      <c r="AA13" s="41"/>
      <c r="AB13" s="41"/>
      <c r="AC13" s="41"/>
      <c r="AD13" s="42"/>
      <c r="AE13" s="51"/>
    </row>
    <row r="14" spans="1:31" s="13" customFormat="1" x14ac:dyDescent="0.25">
      <c r="A14" s="39"/>
      <c r="B14" s="40"/>
      <c r="C14" s="43"/>
      <c r="D14" s="4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4"/>
      <c r="P14" s="43"/>
      <c r="Q14" s="43"/>
      <c r="R14" s="43"/>
      <c r="S14" s="43"/>
      <c r="T14" s="44"/>
      <c r="U14" s="43"/>
      <c r="V14" s="43"/>
      <c r="W14" s="43"/>
      <c r="X14" s="43"/>
      <c r="Y14" s="44"/>
      <c r="Z14" s="43"/>
      <c r="AA14" s="43"/>
      <c r="AB14" s="43"/>
      <c r="AC14" s="43"/>
      <c r="AD14" s="44"/>
      <c r="AE14" s="44"/>
    </row>
    <row r="15" spans="1:31" s="13" customFormat="1" x14ac:dyDescent="0.25">
      <c r="A15" s="39"/>
      <c r="B15" s="40"/>
      <c r="C15" s="43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3"/>
      <c r="O15" s="44"/>
      <c r="P15" s="43"/>
      <c r="Q15" s="43"/>
      <c r="R15" s="43"/>
      <c r="S15" s="43"/>
      <c r="T15" s="44"/>
      <c r="U15" s="43"/>
      <c r="V15" s="43"/>
      <c r="W15" s="43"/>
      <c r="X15" s="43"/>
      <c r="Y15" s="44"/>
      <c r="Z15" s="43"/>
      <c r="AA15" s="43"/>
      <c r="AB15" s="43"/>
      <c r="AC15" s="43"/>
      <c r="AD15" s="44"/>
      <c r="AE15" s="44"/>
    </row>
    <row r="16" spans="1:31" s="13" customFormat="1" x14ac:dyDescent="0.25">
      <c r="A16" s="39"/>
      <c r="B16" s="40"/>
      <c r="C16" s="43"/>
      <c r="D16" s="43"/>
      <c r="E16" s="43"/>
      <c r="F16" s="43"/>
      <c r="G16" s="43"/>
      <c r="H16" s="43"/>
      <c r="I16" s="44"/>
      <c r="J16" s="43"/>
      <c r="K16" s="43"/>
      <c r="L16" s="43"/>
      <c r="M16" s="43"/>
      <c r="N16" s="43"/>
      <c r="O16" s="44"/>
      <c r="P16" s="43"/>
      <c r="Q16" s="43"/>
      <c r="R16" s="43"/>
      <c r="S16" s="43"/>
      <c r="T16" s="44"/>
      <c r="U16" s="43"/>
      <c r="V16" s="43"/>
      <c r="W16" s="43"/>
      <c r="X16" s="43"/>
      <c r="Y16" s="44"/>
      <c r="Z16" s="43"/>
      <c r="AA16" s="43"/>
      <c r="AB16" s="43"/>
      <c r="AC16" s="43"/>
      <c r="AD16" s="44"/>
      <c r="AE16" s="44"/>
    </row>
    <row r="17" spans="1:31" s="13" customFormat="1" x14ac:dyDescent="0.25">
      <c r="A17" s="39"/>
      <c r="B17" s="40"/>
      <c r="C17" s="43"/>
      <c r="D17" s="43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4"/>
      <c r="P17" s="43"/>
      <c r="Q17" s="43"/>
      <c r="R17" s="43"/>
      <c r="S17" s="43"/>
      <c r="T17" s="44"/>
      <c r="U17" s="43"/>
      <c r="V17" s="43"/>
      <c r="W17" s="43"/>
      <c r="X17" s="43"/>
      <c r="Y17" s="44"/>
      <c r="Z17" s="43"/>
      <c r="AA17" s="43"/>
      <c r="AB17" s="43"/>
      <c r="AC17" s="43"/>
      <c r="AD17" s="44"/>
      <c r="AE17" s="44"/>
    </row>
    <row r="18" spans="1:31" s="13" customFormat="1" x14ac:dyDescent="0.25">
      <c r="A18" s="39"/>
      <c r="B18" s="40"/>
      <c r="C18" s="43"/>
      <c r="D18" s="43"/>
      <c r="E18" s="43"/>
      <c r="F18" s="43"/>
      <c r="G18" s="43"/>
      <c r="H18" s="43"/>
      <c r="I18" s="44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4"/>
      <c r="U18" s="43"/>
      <c r="V18" s="43"/>
      <c r="W18" s="43"/>
      <c r="X18" s="43"/>
      <c r="Y18" s="44"/>
      <c r="Z18" s="43"/>
      <c r="AA18" s="43"/>
      <c r="AB18" s="43"/>
      <c r="AC18" s="43"/>
      <c r="AD18" s="44"/>
      <c r="AE18" s="44"/>
    </row>
    <row r="19" spans="1:31" s="13" customFormat="1" x14ac:dyDescent="0.25">
      <c r="A19" s="39"/>
      <c r="B19" s="40"/>
      <c r="C19" s="43"/>
      <c r="D19" s="43"/>
      <c r="E19" s="43"/>
      <c r="F19" s="43"/>
      <c r="G19" s="43"/>
      <c r="H19" s="43"/>
      <c r="I19" s="44"/>
      <c r="J19" s="43"/>
      <c r="K19" s="43"/>
      <c r="L19" s="43"/>
      <c r="M19" s="43"/>
      <c r="N19" s="43"/>
      <c r="O19" s="44"/>
      <c r="P19" s="43"/>
      <c r="Q19" s="43"/>
      <c r="R19" s="43"/>
      <c r="S19" s="43"/>
      <c r="T19" s="44"/>
      <c r="U19" s="43"/>
      <c r="V19" s="43"/>
      <c r="W19" s="43"/>
      <c r="X19" s="43"/>
      <c r="Y19" s="44"/>
      <c r="Z19" s="43"/>
      <c r="AA19" s="43"/>
      <c r="AB19" s="43"/>
      <c r="AC19" s="43"/>
      <c r="AD19" s="44"/>
      <c r="AE19" s="44"/>
    </row>
    <row r="20" spans="1:31" s="13" customFormat="1" x14ac:dyDescent="0.25">
      <c r="A20" s="39"/>
      <c r="B20" s="40"/>
      <c r="C20" s="43"/>
      <c r="D20" s="43"/>
      <c r="E20" s="43"/>
      <c r="F20" s="43"/>
      <c r="G20" s="43"/>
      <c r="H20" s="43"/>
      <c r="I20" s="44"/>
      <c r="J20" s="43"/>
      <c r="K20" s="43"/>
      <c r="L20" s="43"/>
      <c r="M20" s="43"/>
      <c r="N20" s="43"/>
      <c r="O20" s="44"/>
      <c r="P20" s="43"/>
      <c r="Q20" s="43"/>
      <c r="R20" s="43"/>
      <c r="S20" s="43"/>
      <c r="T20" s="44"/>
      <c r="U20" s="43"/>
      <c r="V20" s="43"/>
      <c r="W20" s="43"/>
      <c r="X20" s="43"/>
      <c r="Y20" s="44"/>
      <c r="Z20" s="43"/>
      <c r="AA20" s="43"/>
      <c r="AB20" s="43"/>
      <c r="AC20" s="43"/>
      <c r="AD20" s="44"/>
      <c r="AE20" s="44"/>
    </row>
    <row r="21" spans="1:31" s="13" customFormat="1" x14ac:dyDescent="0.25">
      <c r="A21" s="39"/>
      <c r="B21" s="40"/>
      <c r="C21" s="34"/>
      <c r="D21" s="35" t="s">
        <v>86</v>
      </c>
      <c r="E21" s="35" t="s">
        <v>87</v>
      </c>
      <c r="F21" s="43" t="s">
        <v>88</v>
      </c>
      <c r="G21" s="43" t="s">
        <v>89</v>
      </c>
      <c r="H21" s="43" t="s">
        <v>90</v>
      </c>
      <c r="I21" s="44"/>
      <c r="J21" s="43"/>
      <c r="K21" s="43"/>
      <c r="L21" s="43"/>
      <c r="M21" s="43"/>
      <c r="N21" s="43"/>
      <c r="O21" s="44"/>
      <c r="P21" s="43"/>
      <c r="Q21" s="43"/>
      <c r="R21" s="43"/>
      <c r="S21" s="43"/>
      <c r="T21" s="44"/>
      <c r="U21" s="43"/>
      <c r="V21" s="43"/>
      <c r="W21" s="43"/>
      <c r="X21" s="43"/>
      <c r="Y21" s="44"/>
      <c r="Z21" s="43"/>
      <c r="AA21" s="43"/>
      <c r="AB21" s="43"/>
      <c r="AC21" s="43"/>
      <c r="AD21" s="44"/>
      <c r="AE21" s="44"/>
    </row>
    <row r="22" spans="1:31" s="13" customFormat="1" x14ac:dyDescent="0.25">
      <c r="A22" s="39"/>
      <c r="B22" s="40"/>
      <c r="C22" s="32" t="s">
        <v>22</v>
      </c>
      <c r="D22" s="33">
        <f>IF('1º P'!Q32=0,"",'1º P'!Q32)</f>
        <v>5.8823529411764705E-2</v>
      </c>
      <c r="E22" s="36">
        <f>'1º P'!T32</f>
        <v>5.8823529411764705E-2</v>
      </c>
      <c r="F22" s="58">
        <f>'1º P'!W32</f>
        <v>0.11764705882352941</v>
      </c>
      <c r="G22" s="58" t="str">
        <f>'1º P'!Z32</f>
        <v/>
      </c>
      <c r="H22" s="58" t="str">
        <f>IF(Z10="","",'1º P'!AC32)</f>
        <v/>
      </c>
      <c r="I22" s="44"/>
      <c r="J22" s="43"/>
      <c r="K22" s="43"/>
      <c r="L22" s="43"/>
      <c r="M22" s="43"/>
      <c r="N22" s="43"/>
      <c r="O22" s="44"/>
      <c r="P22" s="43"/>
      <c r="Q22" s="43"/>
      <c r="R22" s="43"/>
      <c r="S22" s="43"/>
      <c r="T22" s="44"/>
      <c r="U22" s="43"/>
      <c r="V22" s="43"/>
      <c r="W22" s="43"/>
      <c r="X22" s="43"/>
      <c r="Y22" s="44"/>
      <c r="Z22" s="43"/>
      <c r="AA22" s="43"/>
      <c r="AB22" s="43"/>
      <c r="AC22" s="43"/>
      <c r="AD22" s="44"/>
      <c r="AE22" s="44"/>
    </row>
    <row r="23" spans="1:31" s="13" customFormat="1" x14ac:dyDescent="0.25">
      <c r="A23" s="39"/>
      <c r="B23" s="40"/>
      <c r="C23" s="32" t="s">
        <v>23</v>
      </c>
      <c r="D23" s="33">
        <f>'1º P'!Q33</f>
        <v>0.76470588235294112</v>
      </c>
      <c r="E23" s="36">
        <f>'1º P'!T33</f>
        <v>0.76470588235294112</v>
      </c>
      <c r="F23" s="58">
        <f>'1º P'!W33</f>
        <v>0</v>
      </c>
      <c r="G23" s="58" t="str">
        <f>'1º P'!Z33</f>
        <v/>
      </c>
      <c r="H23" s="58" t="str">
        <f>IF('1º P'!AC33=0,"",'1º P'!AC33)</f>
        <v/>
      </c>
      <c r="I23" s="44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4"/>
      <c r="U23" s="43"/>
      <c r="V23" s="43"/>
      <c r="W23" s="43"/>
      <c r="X23" s="43"/>
      <c r="Y23" s="44"/>
      <c r="Z23" s="43"/>
      <c r="AA23" s="43"/>
      <c r="AB23" s="43"/>
      <c r="AC23" s="43"/>
      <c r="AD23" s="44"/>
      <c r="AE23" s="44"/>
    </row>
    <row r="24" spans="1:31" s="13" customFormat="1" x14ac:dyDescent="0.25">
      <c r="A24" s="39"/>
      <c r="B24" s="40"/>
      <c r="C24" s="32" t="s">
        <v>24</v>
      </c>
      <c r="D24" s="33">
        <f>'1º P'!Q34</f>
        <v>0.11764705882352941</v>
      </c>
      <c r="E24" s="36">
        <f>'1º P'!T34</f>
        <v>5.8823529411764705E-2</v>
      </c>
      <c r="F24" s="58">
        <f>'1º P'!W34</f>
        <v>0</v>
      </c>
      <c r="G24" s="58" t="str">
        <f>'1º P'!Z34</f>
        <v/>
      </c>
      <c r="H24" s="58" t="str">
        <f>IF('1º P'!AC34=0,"",'1º P'!AC34)</f>
        <v/>
      </c>
      <c r="I24" s="44"/>
      <c r="J24" s="43"/>
      <c r="K24" s="43"/>
      <c r="L24" s="43"/>
      <c r="M24" s="43"/>
      <c r="N24" s="43"/>
      <c r="O24" s="44"/>
      <c r="P24" s="43"/>
      <c r="Q24" s="43"/>
      <c r="R24" s="43"/>
      <c r="S24" s="43"/>
      <c r="T24" s="44"/>
      <c r="U24" s="43"/>
      <c r="V24" s="43"/>
      <c r="W24" s="43"/>
      <c r="X24" s="43"/>
      <c r="Y24" s="44"/>
      <c r="Z24" s="43"/>
      <c r="AA24" s="43"/>
      <c r="AB24" s="43"/>
      <c r="AC24" s="43"/>
      <c r="AD24" s="44"/>
      <c r="AE24" s="44"/>
    </row>
    <row r="25" spans="1:31" s="13" customFormat="1" x14ac:dyDescent="0.25">
      <c r="A25" s="39"/>
      <c r="B25" s="40"/>
      <c r="C25" s="32" t="s">
        <v>25</v>
      </c>
      <c r="D25" s="33">
        <f>'1º P'!Q35</f>
        <v>5.8823529411764705E-2</v>
      </c>
      <c r="E25" s="36">
        <f>'1º P'!T35</f>
        <v>0.11764705882352941</v>
      </c>
      <c r="F25" s="58">
        <f>'1º P'!W35</f>
        <v>0</v>
      </c>
      <c r="G25" s="58" t="str">
        <f>'1º P'!Z35</f>
        <v/>
      </c>
      <c r="H25" s="58" t="str">
        <f>IF('1º P'!AC35=0,"",'1º P'!AC35)</f>
        <v/>
      </c>
      <c r="I25" s="44"/>
      <c r="J25" s="43"/>
      <c r="K25" s="43"/>
      <c r="L25" s="43"/>
      <c r="M25" s="43"/>
      <c r="N25" s="43"/>
      <c r="O25" s="44"/>
      <c r="P25" s="43"/>
      <c r="Q25" s="43"/>
      <c r="R25" s="43"/>
      <c r="S25" s="43"/>
      <c r="T25" s="44"/>
      <c r="U25" s="43"/>
      <c r="V25" s="43"/>
      <c r="W25" s="43"/>
      <c r="X25" s="43"/>
      <c r="Y25" s="44"/>
      <c r="Z25" s="43"/>
      <c r="AA25" s="43"/>
      <c r="AB25" s="43"/>
      <c r="AC25" s="43"/>
      <c r="AD25" s="44"/>
      <c r="AE25" s="44"/>
    </row>
    <row r="26" spans="1:31" s="13" customFormat="1" x14ac:dyDescent="0.25">
      <c r="A26" s="39"/>
      <c r="B26" s="40"/>
      <c r="C26" s="43"/>
      <c r="D26" s="43"/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4"/>
      <c r="P26" s="43"/>
      <c r="Q26" s="43"/>
      <c r="R26" s="43"/>
      <c r="S26" s="43"/>
      <c r="T26" s="44"/>
      <c r="U26" s="43"/>
      <c r="V26" s="43"/>
      <c r="W26" s="43"/>
      <c r="X26" s="43"/>
      <c r="Y26" s="44"/>
      <c r="Z26" s="43"/>
      <c r="AA26" s="43"/>
      <c r="AB26" s="43"/>
      <c r="AC26" s="43"/>
      <c r="AD26" s="44"/>
      <c r="AE26" s="44"/>
    </row>
    <row r="27" spans="1:31" s="13" customFormat="1" x14ac:dyDescent="0.25">
      <c r="A27" s="39"/>
      <c r="B27" s="40"/>
      <c r="C27" s="43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3"/>
      <c r="O27" s="44"/>
      <c r="P27" s="43"/>
      <c r="Q27" s="43"/>
      <c r="R27" s="43"/>
      <c r="S27" s="43"/>
      <c r="T27" s="44"/>
      <c r="U27" s="43"/>
      <c r="V27" s="43"/>
      <c r="W27" s="43"/>
      <c r="X27" s="43"/>
      <c r="Y27" s="44"/>
      <c r="Z27" s="43"/>
      <c r="AA27" s="43"/>
      <c r="AB27" s="43"/>
      <c r="AC27" s="43"/>
      <c r="AD27" s="44"/>
      <c r="AE27" s="44"/>
    </row>
    <row r="28" spans="1:31" x14ac:dyDescent="0.25">
      <c r="A28" s="45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  <c r="O28" s="50"/>
      <c r="P28" s="298"/>
      <c r="Q28" s="298"/>
      <c r="R28" s="47"/>
      <c r="S28" s="47"/>
      <c r="T28" s="47"/>
      <c r="U28" s="49"/>
      <c r="V28" s="50"/>
      <c r="W28" s="299"/>
      <c r="X28" s="299"/>
      <c r="Y28" s="47"/>
      <c r="Z28" s="300"/>
      <c r="AA28" s="300"/>
      <c r="AB28" s="300"/>
      <c r="AC28" s="300"/>
      <c r="AD28" s="300"/>
      <c r="AE28" s="48"/>
    </row>
    <row r="29" spans="1:31" x14ac:dyDescent="0.25">
      <c r="A29" s="45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  <c r="O29" s="50"/>
      <c r="P29" s="298"/>
      <c r="Q29" s="298"/>
      <c r="R29" s="47"/>
      <c r="S29" s="47"/>
      <c r="T29" s="47"/>
      <c r="U29" s="49"/>
      <c r="V29" s="50"/>
      <c r="W29" s="299"/>
      <c r="X29" s="299"/>
      <c r="Y29" s="47"/>
      <c r="Z29" s="300"/>
      <c r="AA29" s="300"/>
      <c r="AB29" s="300"/>
      <c r="AC29" s="300"/>
      <c r="AD29" s="300"/>
      <c r="AE29" s="48"/>
    </row>
    <row r="30" spans="1:31" x14ac:dyDescent="0.25">
      <c r="A30" s="39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50"/>
      <c r="W30" s="299"/>
      <c r="X30" s="299"/>
      <c r="Y30" s="47"/>
      <c r="Z30" s="300"/>
      <c r="AA30" s="300"/>
      <c r="AB30" s="300"/>
      <c r="AC30" s="300"/>
      <c r="AD30" s="300"/>
      <c r="AE30" s="48"/>
    </row>
    <row r="31" spans="1:31" x14ac:dyDescent="0.25"/>
    <row r="32" spans="1:31" x14ac:dyDescent="0.25">
      <c r="B32" s="15"/>
      <c r="C32" s="287"/>
      <c r="D32" s="287"/>
      <c r="E32" s="287"/>
      <c r="F32" s="287"/>
      <c r="G32" s="287"/>
      <c r="H32" s="287"/>
      <c r="I32" s="287"/>
      <c r="J32" s="287"/>
      <c r="M32" s="59"/>
      <c r="N32" s="59"/>
      <c r="O32" s="59"/>
      <c r="P32" s="59"/>
      <c r="Q32" s="59"/>
      <c r="R32" s="59"/>
      <c r="S32" s="59"/>
      <c r="T32" s="73" t="str">
        <f>IF('1º P'!K36="","",'1º P'!K36)</f>
        <v>Tacna,</v>
      </c>
      <c r="U32" s="296">
        <f ca="1">NOW()</f>
        <v>43587.986739930559</v>
      </c>
      <c r="V32" s="296"/>
      <c r="W32" s="296"/>
      <c r="X32" s="296"/>
      <c r="Y32" s="296"/>
      <c r="Z32" s="296"/>
      <c r="AA32" s="296"/>
      <c r="AB32" s="296"/>
      <c r="AC32" s="296"/>
      <c r="AD32" s="296"/>
    </row>
    <row r="33" spans="1:31" x14ac:dyDescent="0.25">
      <c r="A33" s="3"/>
      <c r="B33" s="23"/>
      <c r="C33" s="59"/>
      <c r="D33" s="59"/>
      <c r="E33" s="59"/>
      <c r="F33" s="59"/>
      <c r="G33" s="59"/>
      <c r="H33" s="59"/>
      <c r="I33" s="59"/>
      <c r="J33" s="59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E33" s="3"/>
    </row>
    <row r="34" spans="1:31" x14ac:dyDescent="0.25">
      <c r="A34" s="3"/>
      <c r="B34" s="15" t="s">
        <v>50</v>
      </c>
      <c r="J34" s="95" t="s">
        <v>26</v>
      </c>
      <c r="AE34" s="3"/>
    </row>
    <row r="35" spans="1:31" x14ac:dyDescent="0.25">
      <c r="A35" s="3"/>
      <c r="B35" s="74" t="str">
        <f>IF('1º P'!S7="","",'1º P'!S7)</f>
        <v>NORMA LEYTON MAMANI</v>
      </c>
      <c r="J35" s="96" t="str">
        <f>IF('1º P'!C37="","",'1º P'!C37)</f>
        <v>SUBDIRECCIÓN</v>
      </c>
      <c r="R35" s="16"/>
      <c r="AE35" s="3"/>
    </row>
    <row r="36" spans="1:31" x14ac:dyDescent="0.25">
      <c r="A36" s="3"/>
      <c r="R36" s="126" t="s">
        <v>39</v>
      </c>
      <c r="AE36" s="3"/>
    </row>
    <row r="37" spans="1:31" x14ac:dyDescent="0.25">
      <c r="A37" s="3"/>
      <c r="AE37" s="3"/>
    </row>
    <row r="38" spans="1:31" x14ac:dyDescent="0.25">
      <c r="A38" s="3"/>
      <c r="AE38" s="3"/>
    </row>
    <row r="39" spans="1:31" x14ac:dyDescent="0.25">
      <c r="A39" s="3"/>
      <c r="AE39" s="3"/>
    </row>
    <row r="40" spans="1:31" ht="15" hidden="1" customHeight="1" x14ac:dyDescent="0.25"/>
    <row r="41" spans="1:31" ht="15" hidden="1" customHeight="1" x14ac:dyDescent="0.25"/>
    <row r="42" spans="1:31" ht="15" hidden="1" customHeight="1" x14ac:dyDescent="0.25"/>
    <row r="43" spans="1:31" ht="15" hidden="1" customHeight="1" x14ac:dyDescent="0.25"/>
    <row r="44" spans="1:31" ht="15" hidden="1" customHeight="1" x14ac:dyDescent="0.25"/>
    <row r="45" spans="1:31" ht="15" hidden="1" customHeight="1" x14ac:dyDescent="0.25"/>
    <row r="46" spans="1:31" ht="15" hidden="1" customHeight="1" x14ac:dyDescent="0.25"/>
    <row r="47" spans="1:31" ht="15" hidden="1" customHeight="1" x14ac:dyDescent="0.25"/>
    <row r="48" spans="1:31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</sheetData>
  <sheetProtection password="C4F5" sheet="1" scenarios="1"/>
  <mergeCells count="28">
    <mergeCell ref="C32:J32"/>
    <mergeCell ref="U32:AD32"/>
    <mergeCell ref="S33:AC33"/>
    <mergeCell ref="P11:T11"/>
    <mergeCell ref="U11:Y11"/>
    <mergeCell ref="Z11:AD11"/>
    <mergeCell ref="P28:Q28"/>
    <mergeCell ref="W28:X28"/>
    <mergeCell ref="Z28:AD30"/>
    <mergeCell ref="P29:Q29"/>
    <mergeCell ref="W29:X29"/>
    <mergeCell ref="W30:X30"/>
    <mergeCell ref="C8:O8"/>
    <mergeCell ref="S8:AD8"/>
    <mergeCell ref="AE9:AE12"/>
    <mergeCell ref="C10:I10"/>
    <mergeCell ref="J10:O10"/>
    <mergeCell ref="P10:T10"/>
    <mergeCell ref="U10:Y10"/>
    <mergeCell ref="Z10:AD10"/>
    <mergeCell ref="C11:I11"/>
    <mergeCell ref="J11:O11"/>
    <mergeCell ref="A5:S5"/>
    <mergeCell ref="T5:X5"/>
    <mergeCell ref="M6:N6"/>
    <mergeCell ref="C7:F7"/>
    <mergeCell ref="L7:N7"/>
    <mergeCell ref="S7:V7"/>
  </mergeCells>
  <conditionalFormatting sqref="C13:AE27">
    <cfRule type="cellIs" dxfId="111" priority="1" operator="equal">
      <formula>"C"</formula>
    </cfRule>
    <cfRule type="cellIs" dxfId="110" priority="2" operator="equal">
      <formula>"B"</formula>
    </cfRule>
    <cfRule type="cellIs" dxfId="109" priority="3" operator="equal">
      <formula>"AD"</formula>
    </cfRule>
    <cfRule type="cellIs" dxfId="108" priority="4" operator="equal">
      <formula>"A"</formula>
    </cfRule>
  </conditionalFormatting>
  <dataValidations disablePrompts="1" count="4"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</dataValidations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2049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428625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37"/>
  <sheetViews>
    <sheetView topLeftCell="C1" zoomScale="140" zoomScaleNormal="140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7" customWidth="1"/>
    <col min="31" max="31" width="0.140625" style="48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2" t="str">
        <f>IF('1º P'!B1="","",'1º P'!B1)</f>
        <v>INSTITUCIÓN EDUCATIVA</v>
      </c>
      <c r="C1" s="17"/>
      <c r="D1" s="17"/>
      <c r="E1" s="17"/>
      <c r="F1" s="2"/>
      <c r="G1" s="2"/>
      <c r="X1" s="122"/>
      <c r="Y1" s="122"/>
      <c r="Z1" s="122"/>
      <c r="AA1" s="122"/>
      <c r="AD1" s="154" t="str">
        <f>'1º P'!AC1</f>
        <v>VERSIÓN: 04·2019</v>
      </c>
    </row>
    <row r="2" spans="1:32 16384:16384" ht="10.5" customHeight="1" x14ac:dyDescent="0.25">
      <c r="B2" s="92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2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249" t="s">
        <v>29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309" t="str">
        <f>IF('1º P'!T4="","",'1º P'!T4)</f>
        <v>REGULAR</v>
      </c>
      <c r="U4" s="309"/>
      <c r="V4" s="309"/>
      <c r="W4" s="309"/>
      <c r="X4" s="309"/>
      <c r="Y4" s="25"/>
      <c r="Z4" s="25"/>
      <c r="AA4" s="25"/>
      <c r="AB4" s="25"/>
      <c r="AC4" s="155"/>
      <c r="AD4" s="155"/>
      <c r="AE4" s="155"/>
    </row>
    <row r="5" spans="1:32 16384:16384" ht="12" customHeight="1" x14ac:dyDescent="0.3">
      <c r="K5" s="76"/>
      <c r="L5" s="108" t="s">
        <v>35</v>
      </c>
      <c r="M5" s="260">
        <f ca="1">IF('1º P'!M5="","",'1º P'!M5)</f>
        <v>2019</v>
      </c>
      <c r="N5" s="260"/>
      <c r="O5" s="24"/>
    </row>
    <row r="6" spans="1:32 16384:16384" ht="12" customHeight="1" x14ac:dyDescent="0.25">
      <c r="B6" s="8" t="s">
        <v>9</v>
      </c>
      <c r="C6" s="310" t="str">
        <f>IF('1º P'!C6="","",'1º P'!C6)</f>
        <v>PRIMERO</v>
      </c>
      <c r="D6" s="310"/>
      <c r="E6" s="310"/>
      <c r="F6" s="310"/>
      <c r="G6" s="9"/>
      <c r="H6" s="10"/>
      <c r="I6" s="8" t="s">
        <v>10</v>
      </c>
      <c r="J6" s="292" t="str">
        <f>IF('1º P'!J6="","",'1º P'!J6)</f>
        <v>A</v>
      </c>
      <c r="K6" s="292"/>
      <c r="L6" s="292"/>
      <c r="M6" s="80"/>
      <c r="N6" s="80"/>
      <c r="O6" s="10"/>
      <c r="P6" s="10"/>
      <c r="Q6" s="10"/>
      <c r="R6" s="81" t="str">
        <f>IF('1º P'!N6="","",'1º P'!N6)</f>
        <v>NIVEL EDUCATIVO:</v>
      </c>
      <c r="S6" s="292" t="str">
        <f>IF('1º P'!S6="","",'1º P'!S6)</f>
        <v/>
      </c>
      <c r="T6" s="292"/>
      <c r="U6" s="292"/>
      <c r="V6" s="292"/>
      <c r="W6" s="31"/>
      <c r="X6" s="31"/>
      <c r="Y6" s="31"/>
      <c r="Z6" s="31"/>
      <c r="AA6" s="31"/>
      <c r="AB6" s="31"/>
      <c r="AC6" s="156"/>
      <c r="AD6" s="156"/>
      <c r="AE6" s="157"/>
    </row>
    <row r="7" spans="1:32 16384:16384" ht="14.25" customHeight="1" thickBot="1" x14ac:dyDescent="0.3">
      <c r="B7" s="8" t="s">
        <v>45</v>
      </c>
      <c r="C7" s="293" t="str">
        <f>IF('1º P'!C7="","",'1º P'!C7)</f>
        <v>EDUCACIÓN RELIGIOSA</v>
      </c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10"/>
      <c r="Q7" s="10"/>
      <c r="R7" s="8" t="s">
        <v>8</v>
      </c>
      <c r="S7" s="293" t="str">
        <f>IF('1º P'!S7="","",'1º P'!S7)</f>
        <v>NORMA LEYTON MAMANI</v>
      </c>
      <c r="T7" s="293"/>
      <c r="U7" s="293"/>
      <c r="V7" s="293"/>
      <c r="W7" s="293"/>
      <c r="X7" s="293"/>
      <c r="Y7" s="293"/>
      <c r="Z7" s="293"/>
      <c r="AA7" s="293"/>
      <c r="AB7" s="293"/>
      <c r="AC7" s="143"/>
      <c r="AD7" s="143"/>
      <c r="AE7" s="157"/>
    </row>
    <row r="8" spans="1:32 16384:16384" ht="12" customHeight="1" x14ac:dyDescent="0.25">
      <c r="A8" s="251" t="s">
        <v>6</v>
      </c>
      <c r="B8" s="301" t="s">
        <v>27</v>
      </c>
      <c r="C8" s="306" t="s">
        <v>5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8"/>
      <c r="AC8" s="137"/>
      <c r="AD8" s="137"/>
      <c r="AE8" s="263"/>
    </row>
    <row r="9" spans="1:32 16384:16384" ht="11.25" customHeight="1" thickBot="1" x14ac:dyDescent="0.3">
      <c r="A9" s="251"/>
      <c r="B9" s="301"/>
      <c r="C9" s="283" t="s">
        <v>86</v>
      </c>
      <c r="D9" s="259"/>
      <c r="E9" s="259"/>
      <c r="F9" s="259"/>
      <c r="G9" s="259"/>
      <c r="H9" s="259"/>
      <c r="I9" s="259"/>
      <c r="J9" s="259" t="s">
        <v>87</v>
      </c>
      <c r="K9" s="259"/>
      <c r="L9" s="259"/>
      <c r="M9" s="259"/>
      <c r="N9" s="259"/>
      <c r="O9" s="259"/>
      <c r="P9" s="259" t="s">
        <v>88</v>
      </c>
      <c r="Q9" s="259"/>
      <c r="R9" s="259"/>
      <c r="S9" s="259"/>
      <c r="T9" s="259"/>
      <c r="U9" s="259" t="s">
        <v>89</v>
      </c>
      <c r="V9" s="259"/>
      <c r="W9" s="259"/>
      <c r="X9" s="259"/>
      <c r="Y9" s="259"/>
      <c r="Z9" s="259" t="s">
        <v>90</v>
      </c>
      <c r="AA9" s="259"/>
      <c r="AB9" s="284"/>
      <c r="AC9" s="136"/>
      <c r="AD9" s="136"/>
      <c r="AE9" s="263"/>
    </row>
    <row r="10" spans="1:32 16384:16384" ht="37.5" customHeight="1" thickBot="1" x14ac:dyDescent="0.3">
      <c r="A10" s="251"/>
      <c r="B10" s="302"/>
      <c r="C10" s="303" t="str">
        <f>IF('1º P'!C10="","",'1º P'!C10)</f>
        <v>CONSTRUYE SU IDENT COMO PERS HUM, AMADA POR DIOS, DIGNA, LIBRE Y TRASCEN, COMPREN LA DOCT DE SU RELIG, ABIERTAS AL DIALOG CON LAS QUE LE SON CERCANAS</v>
      </c>
      <c r="D10" s="304"/>
      <c r="E10" s="304"/>
      <c r="F10" s="304"/>
      <c r="G10" s="304"/>
      <c r="H10" s="304"/>
      <c r="I10" s="305"/>
      <c r="J10" s="303" t="str">
        <f>IF('1º P'!J10="","",'1º P'!J10)</f>
        <v>ASUME LA EXPER DEL ENCUENT PERS Y COMUNIT CON DIOS EN SU PROYECT DE VIDA EN COHERENCIA CON SU CREENCIA RELIGIOSA</v>
      </c>
      <c r="K10" s="304"/>
      <c r="L10" s="304"/>
      <c r="M10" s="304"/>
      <c r="N10" s="304"/>
      <c r="O10" s="305"/>
      <c r="P10" s="303" t="str">
        <f>IF('1º P'!P10="","",'1º P'!P10)</f>
        <v>X</v>
      </c>
      <c r="Q10" s="304"/>
      <c r="R10" s="304"/>
      <c r="S10" s="304"/>
      <c r="T10" s="305"/>
      <c r="U10" s="303" t="str">
        <f>IF('1º P'!U10="","",'1º P'!U10)</f>
        <v/>
      </c>
      <c r="V10" s="304"/>
      <c r="W10" s="304"/>
      <c r="X10" s="304"/>
      <c r="Y10" s="305"/>
      <c r="Z10" s="303" t="str">
        <f>IF('1º P'!Z10="","",'1º P'!Z10)</f>
        <v/>
      </c>
      <c r="AA10" s="304"/>
      <c r="AB10" s="305"/>
      <c r="AC10" s="145"/>
      <c r="AD10" s="145"/>
      <c r="AE10" s="263"/>
    </row>
    <row r="11" spans="1:32 16384:16384" ht="93.75" customHeight="1" thickBot="1" x14ac:dyDescent="0.3">
      <c r="A11" s="251"/>
      <c r="B11" s="302"/>
      <c r="C11" s="87" t="str">
        <f>IF('1º P'!C11="","",'1º P'!C11)</f>
        <v>Conoce a Dios y asume su ident relig y espirit como pers digna, libre y trascent</v>
      </c>
      <c r="D11" s="87" t="str">
        <f>IF('1º P'!D11="","",'1º P'!D11)</f>
        <v>Cultiva y valora las manif. relig. de su entorno argument su fe de manera comprensible y respetuosa</v>
      </c>
      <c r="E11" s="87" t="str">
        <f>IF('1º P'!E11="","",'1º P'!E11)</f>
        <v/>
      </c>
      <c r="F11" s="87" t="str">
        <f>IF('1º P'!F11="","",'1º P'!F11)</f>
        <v/>
      </c>
      <c r="G11" s="87" t="str">
        <f>IF('1º P'!G11="","",'1º P'!G11)</f>
        <v/>
      </c>
      <c r="H11" s="87" t="str">
        <f>IF('1º P'!H11="","",'1º P'!H11)</f>
        <v/>
      </c>
      <c r="I11" s="103" t="s">
        <v>56</v>
      </c>
      <c r="J11" s="88" t="str">
        <f>IF('1º P'!J11="","",'1º P'!J11)</f>
        <v>Transf su entorno desde el encuent pers y comunit con Dios y desde la fe que profesa</v>
      </c>
      <c r="K11" s="88" t="str">
        <f>IF('1º P'!K11="","",'1º P'!K11)</f>
        <v>Actúa coherentemente en razón de su fe según los princ de su conc moral en situac de la vida</v>
      </c>
      <c r="L11" s="88" t="str">
        <f>IF('1º P'!L11="","",'1º P'!L11)</f>
        <v/>
      </c>
      <c r="M11" s="88" t="str">
        <f>IF('1º P'!M11="","",'1º P'!M11)</f>
        <v/>
      </c>
      <c r="N11" s="88" t="str">
        <f>IF('1º P'!N11="","",'1º P'!N11)</f>
        <v/>
      </c>
      <c r="O11" s="103" t="s">
        <v>56</v>
      </c>
      <c r="P11" s="88" t="str">
        <f>IF('1º P'!P11="","",'1º P'!P11)</f>
        <v/>
      </c>
      <c r="Q11" s="88" t="str">
        <f>IF('1º P'!Q11="","",'1º P'!Q11)</f>
        <v/>
      </c>
      <c r="R11" s="88" t="str">
        <f>IF('1º P'!R11="","",'1º P'!R11)</f>
        <v/>
      </c>
      <c r="S11" s="88" t="str">
        <f>IF('1º P'!S11="","",'1º P'!S11)</f>
        <v/>
      </c>
      <c r="T11" s="103" t="s">
        <v>56</v>
      </c>
      <c r="U11" s="88" t="str">
        <f>IF('1º P'!U11="","",'1º P'!U11)</f>
        <v/>
      </c>
      <c r="V11" s="88" t="str">
        <f>IF('1º P'!V11="","",'1º P'!V11)</f>
        <v/>
      </c>
      <c r="W11" s="88" t="str">
        <f>IF('1º P'!W11="","",'1º P'!W11)</f>
        <v/>
      </c>
      <c r="X11" s="88" t="str">
        <f>IF('1º P'!X11="","",'1º P'!X11)</f>
        <v/>
      </c>
      <c r="Y11" s="103" t="s">
        <v>56</v>
      </c>
      <c r="Z11" s="158" t="str">
        <f>IF('1º P'!Z11="","",'1º P'!Z11)</f>
        <v/>
      </c>
      <c r="AA11" s="158" t="str">
        <f>IF('1º P'!AA11="","",'1º P'!AA11)</f>
        <v/>
      </c>
      <c r="AB11" s="103" t="s">
        <v>56</v>
      </c>
      <c r="AC11" s="138"/>
      <c r="AD11" s="138"/>
      <c r="AE11" s="263"/>
    </row>
    <row r="12" spans="1:32 16384:16384" s="12" customFormat="1" ht="15" customHeight="1" x14ac:dyDescent="0.25">
      <c r="A12" s="20">
        <v>1</v>
      </c>
      <c r="B12" s="28" t="str">
        <f>IF('1º P'!B12="","",'1º P'!B12)</f>
        <v>Almonte Limachi, Mayte Marilia</v>
      </c>
      <c r="C12" s="213"/>
      <c r="D12" s="213" t="s">
        <v>110</v>
      </c>
      <c r="E12" s="213" t="s">
        <v>110</v>
      </c>
      <c r="F12" s="213"/>
      <c r="G12" s="213"/>
      <c r="H12" s="214"/>
      <c r="I12" s="104" t="s">
        <v>33</v>
      </c>
      <c r="J12" s="213" t="s">
        <v>33</v>
      </c>
      <c r="K12" s="213"/>
      <c r="L12" s="213"/>
      <c r="M12" s="213"/>
      <c r="N12" s="214"/>
      <c r="O12" s="104" t="s">
        <v>33</v>
      </c>
      <c r="P12" s="222"/>
      <c r="Q12" s="213" t="s">
        <v>115</v>
      </c>
      <c r="R12" s="213"/>
      <c r="S12" s="214"/>
      <c r="T12" s="104"/>
      <c r="U12" s="222" t="s">
        <v>118</v>
      </c>
      <c r="V12" s="213"/>
      <c r="W12" s="213"/>
      <c r="X12" s="214"/>
      <c r="Y12" s="104"/>
      <c r="Z12" s="222" t="s">
        <v>117</v>
      </c>
      <c r="AA12" s="213"/>
      <c r="AB12" s="104"/>
      <c r="AC12" s="51"/>
      <c r="AD12" s="51"/>
      <c r="AE12" s="139"/>
      <c r="AF12" s="84">
        <f>IF(B12="","",AE12)</f>
        <v>0</v>
      </c>
      <c r="XFD12" s="83"/>
    </row>
    <row r="13" spans="1:32 16384:16384" s="13" customFormat="1" ht="15" customHeight="1" x14ac:dyDescent="0.25">
      <c r="A13" s="21">
        <v>2</v>
      </c>
      <c r="B13" s="29" t="str">
        <f>IF('1º P'!B13="","",'1º P'!B13)</f>
        <v>Amones Condori , Geovana</v>
      </c>
      <c r="C13" s="215"/>
      <c r="D13" s="215" t="s">
        <v>111</v>
      </c>
      <c r="E13" s="215"/>
      <c r="F13" s="215" t="s">
        <v>116</v>
      </c>
      <c r="G13" s="215"/>
      <c r="H13" s="216"/>
      <c r="I13" s="105" t="s">
        <v>31</v>
      </c>
      <c r="J13" s="215"/>
      <c r="K13" s="215"/>
      <c r="L13" s="215"/>
      <c r="M13" s="215"/>
      <c r="N13" s="216"/>
      <c r="O13" s="105" t="s">
        <v>32</v>
      </c>
      <c r="P13" s="223" t="s">
        <v>32</v>
      </c>
      <c r="Q13" s="215" t="s">
        <v>110</v>
      </c>
      <c r="R13" s="215"/>
      <c r="S13" s="216"/>
      <c r="T13" s="105" t="s">
        <v>32</v>
      </c>
      <c r="U13" s="223"/>
      <c r="V13" s="215"/>
      <c r="W13" s="215"/>
      <c r="X13" s="216"/>
      <c r="Y13" s="105"/>
      <c r="Z13" s="223"/>
      <c r="AA13" s="215"/>
      <c r="AB13" s="105"/>
      <c r="AC13" s="51"/>
      <c r="AD13" s="51"/>
      <c r="AE13" s="139"/>
      <c r="AF13" s="84">
        <f>IF(B13="","",AE13)</f>
        <v>0</v>
      </c>
      <c r="XFD13" s="83"/>
    </row>
    <row r="14" spans="1:32 16384:16384" s="13" customFormat="1" ht="15" customHeight="1" x14ac:dyDescent="0.25">
      <c r="A14" s="21">
        <v>3</v>
      </c>
      <c r="B14" s="29" t="str">
        <f>IF('1º P'!B14="","",'1º P'!B14)</f>
        <v xml:space="preserve"> Ancco Machaca, Xiomara Yémely</v>
      </c>
      <c r="C14" s="215"/>
      <c r="D14" s="215" t="s">
        <v>119</v>
      </c>
      <c r="E14" s="215"/>
      <c r="F14" s="215"/>
      <c r="G14" s="215"/>
      <c r="H14" s="216"/>
      <c r="I14" s="105" t="s">
        <v>32</v>
      </c>
      <c r="J14" s="215"/>
      <c r="K14" s="215" t="s">
        <v>118</v>
      </c>
      <c r="L14" s="215"/>
      <c r="M14" s="215"/>
      <c r="N14" s="216"/>
      <c r="O14" s="105" t="s">
        <v>32</v>
      </c>
      <c r="P14" s="223"/>
      <c r="Q14" s="215"/>
      <c r="R14" s="215"/>
      <c r="S14" s="216"/>
      <c r="T14" s="105"/>
      <c r="U14" s="223"/>
      <c r="V14" s="215"/>
      <c r="W14" s="215"/>
      <c r="X14" s="216"/>
      <c r="Y14" s="105"/>
      <c r="Z14" s="223" t="s">
        <v>117</v>
      </c>
      <c r="AA14" s="215"/>
      <c r="AB14" s="105"/>
      <c r="AC14" s="51"/>
      <c r="AD14" s="51"/>
      <c r="AE14" s="139"/>
      <c r="AF14" s="84">
        <f>IF(B14="","",AE14)</f>
        <v>0</v>
      </c>
      <c r="XFD14" s="83"/>
    </row>
    <row r="15" spans="1:32 16384:16384" s="13" customFormat="1" ht="15" customHeight="1" x14ac:dyDescent="0.25">
      <c r="A15" s="21">
        <v>4</v>
      </c>
      <c r="B15" s="29" t="str">
        <f>IF('1º P'!B15="","",'1º P'!B15)</f>
        <v>Añacata Huancco,Yeny Yuliana</v>
      </c>
      <c r="C15" s="215"/>
      <c r="D15" s="215" t="s">
        <v>114</v>
      </c>
      <c r="E15" s="215"/>
      <c r="F15" s="215"/>
      <c r="G15" s="215" t="s">
        <v>118</v>
      </c>
      <c r="H15" s="216"/>
      <c r="I15" s="105" t="s">
        <v>33</v>
      </c>
      <c r="J15" s="215"/>
      <c r="K15" s="215"/>
      <c r="L15" s="215"/>
      <c r="M15" s="215"/>
      <c r="N15" s="216"/>
      <c r="O15" s="105" t="s">
        <v>11</v>
      </c>
      <c r="P15" s="223"/>
      <c r="Q15" s="215"/>
      <c r="R15" s="215"/>
      <c r="S15" s="216"/>
      <c r="T15" s="105" t="s">
        <v>11</v>
      </c>
      <c r="U15" s="223"/>
      <c r="V15" s="215"/>
      <c r="W15" s="215"/>
      <c r="X15" s="216"/>
      <c r="Y15" s="105" t="s">
        <v>31</v>
      </c>
      <c r="Z15" s="223"/>
      <c r="AA15" s="215"/>
      <c r="AB15" s="105"/>
      <c r="AC15" s="51"/>
      <c r="AD15" s="51"/>
      <c r="AE15" s="139"/>
      <c r="AF15" s="84">
        <f>IF(B15="","",AE15)</f>
        <v>0</v>
      </c>
      <c r="XFD15" s="83"/>
    </row>
    <row r="16" spans="1:32 16384:16384" s="13" customFormat="1" ht="15" customHeight="1" x14ac:dyDescent="0.25">
      <c r="A16" s="21">
        <v>5</v>
      </c>
      <c r="B16" s="29" t="str">
        <f>IF('1º P'!B16="","",'1º P'!B16)</f>
        <v xml:space="preserve">Apaza Zapana, Melany Sofía </v>
      </c>
      <c r="C16" s="215"/>
      <c r="D16" s="215" t="s">
        <v>33</v>
      </c>
      <c r="E16" s="215"/>
      <c r="F16" s="215"/>
      <c r="G16" s="215"/>
      <c r="H16" s="216"/>
      <c r="I16" s="105" t="s">
        <v>33</v>
      </c>
      <c r="J16" s="215"/>
      <c r="K16" s="215"/>
      <c r="L16" s="215" t="s">
        <v>115</v>
      </c>
      <c r="M16" s="215"/>
      <c r="N16" s="216"/>
      <c r="O16" s="105" t="s">
        <v>11</v>
      </c>
      <c r="P16" s="223"/>
      <c r="Q16" s="215"/>
      <c r="R16" s="215"/>
      <c r="S16" s="216"/>
      <c r="T16" s="105"/>
      <c r="U16" s="223"/>
      <c r="V16" s="215"/>
      <c r="W16" s="215"/>
      <c r="X16" s="216"/>
      <c r="Y16" s="105"/>
      <c r="Z16" s="223"/>
      <c r="AA16" s="215"/>
      <c r="AB16" s="105"/>
      <c r="AC16" s="51"/>
      <c r="AD16" s="51"/>
      <c r="AE16" s="139"/>
      <c r="AF16" s="84">
        <f>IF(B16="","",AE16)</f>
        <v>0</v>
      </c>
      <c r="XFD16" s="83"/>
    </row>
    <row r="17" spans="1:32 16384:16384" s="13" customFormat="1" ht="15" customHeight="1" x14ac:dyDescent="0.25">
      <c r="A17" s="21">
        <v>6</v>
      </c>
      <c r="B17" s="29" t="str">
        <f>IF('1º P'!B17="","",'1º P'!B17)</f>
        <v>Apomayta Maquera , Yesenia Patricia</v>
      </c>
      <c r="C17" s="215"/>
      <c r="D17" s="215" t="s">
        <v>32</v>
      </c>
      <c r="E17" s="215"/>
      <c r="F17" s="215"/>
      <c r="G17" s="215"/>
      <c r="H17" s="216"/>
      <c r="I17" s="105" t="s">
        <v>11</v>
      </c>
      <c r="J17" s="215"/>
      <c r="K17" s="215"/>
      <c r="L17" s="215"/>
      <c r="M17" s="215"/>
      <c r="N17" s="216"/>
      <c r="O17" s="105" t="s">
        <v>11</v>
      </c>
      <c r="P17" s="223"/>
      <c r="Q17" s="215"/>
      <c r="R17" s="215"/>
      <c r="S17" s="216"/>
      <c r="T17" s="105"/>
      <c r="U17" s="223"/>
      <c r="V17" s="215"/>
      <c r="W17" s="215"/>
      <c r="X17" s="216"/>
      <c r="Y17" s="105" t="s">
        <v>11</v>
      </c>
      <c r="Z17" s="223"/>
      <c r="AA17" s="215"/>
      <c r="AB17" s="105"/>
      <c r="AC17" s="51"/>
      <c r="AD17" s="51"/>
      <c r="AE17" s="139"/>
      <c r="AF17" s="84">
        <f>IF(B17="","",AE17)</f>
        <v>0</v>
      </c>
      <c r="XFD17" s="83"/>
    </row>
    <row r="18" spans="1:32 16384:16384" s="13" customFormat="1" ht="15" customHeight="1" x14ac:dyDescent="0.25">
      <c r="A18" s="21">
        <v>7</v>
      </c>
      <c r="B18" s="29" t="str">
        <f>IF('1º P'!B18="","",'1º P'!B18)</f>
        <v>Ccosi Cauna, Fiorela Karina</v>
      </c>
      <c r="C18" s="215"/>
      <c r="D18" s="215" t="s">
        <v>115</v>
      </c>
      <c r="E18" s="215"/>
      <c r="F18" s="215"/>
      <c r="G18" s="215"/>
      <c r="H18" s="216"/>
      <c r="I18" s="105" t="s">
        <v>11</v>
      </c>
      <c r="J18" s="215" t="s">
        <v>110</v>
      </c>
      <c r="K18" s="215" t="s">
        <v>111</v>
      </c>
      <c r="L18" s="215"/>
      <c r="M18" s="215"/>
      <c r="N18" s="216"/>
      <c r="O18" s="105" t="s">
        <v>11</v>
      </c>
      <c r="P18" s="223"/>
      <c r="Q18" s="215"/>
      <c r="R18" s="215"/>
      <c r="S18" s="216"/>
      <c r="T18" s="105"/>
      <c r="U18" s="223"/>
      <c r="V18" s="215"/>
      <c r="W18" s="215"/>
      <c r="X18" s="216"/>
      <c r="Y18" s="105"/>
      <c r="Z18" s="223"/>
      <c r="AA18" s="215"/>
      <c r="AB18" s="105"/>
      <c r="AC18" s="51"/>
      <c r="AD18" s="51"/>
      <c r="AE18" s="139"/>
      <c r="AF18" s="84">
        <f>IF(B18="","",AE18)</f>
        <v>0</v>
      </c>
      <c r="XFD18" s="83"/>
    </row>
    <row r="19" spans="1:32 16384:16384" s="13" customFormat="1" ht="15" customHeight="1" x14ac:dyDescent="0.25">
      <c r="A19" s="21">
        <v>8</v>
      </c>
      <c r="B19" s="29" t="str">
        <f>IF('1º P'!B19="","",'1º P'!B19)</f>
        <v>Chata Vargas , Sandra</v>
      </c>
      <c r="C19" s="215"/>
      <c r="D19" s="215" t="s">
        <v>116</v>
      </c>
      <c r="E19" s="215"/>
      <c r="F19" s="215"/>
      <c r="G19" s="215"/>
      <c r="H19" s="216"/>
      <c r="I19" s="105" t="s">
        <v>11</v>
      </c>
      <c r="J19" s="215"/>
      <c r="K19" s="215"/>
      <c r="L19" s="215"/>
      <c r="M19" s="215"/>
      <c r="N19" s="216"/>
      <c r="O19" s="105" t="s">
        <v>11</v>
      </c>
      <c r="P19" s="223"/>
      <c r="Q19" s="215"/>
      <c r="R19" s="215"/>
      <c r="S19" s="216"/>
      <c r="T19" s="105"/>
      <c r="U19" s="223"/>
      <c r="V19" s="215"/>
      <c r="W19" s="215"/>
      <c r="X19" s="216"/>
      <c r="Y19" s="105"/>
      <c r="Z19" s="223"/>
      <c r="AA19" s="215"/>
      <c r="AB19" s="105"/>
      <c r="AC19" s="51"/>
      <c r="AD19" s="51"/>
      <c r="AE19" s="139"/>
      <c r="AF19" s="84">
        <f>IF(B19="","",AE19)</f>
        <v>0</v>
      </c>
      <c r="XFD19" s="83"/>
    </row>
    <row r="20" spans="1:32 16384:16384" s="13" customFormat="1" ht="15" customHeight="1" x14ac:dyDescent="0.25">
      <c r="A20" s="21">
        <v>9</v>
      </c>
      <c r="B20" s="29" t="str">
        <f>IF('1º P'!B20="","",'1º P'!B20)</f>
        <v>Choque Humpire, Andrea Belén</v>
      </c>
      <c r="C20" s="215"/>
      <c r="D20" s="215" t="s">
        <v>113</v>
      </c>
      <c r="E20" s="215"/>
      <c r="F20" s="215"/>
      <c r="G20" s="215"/>
      <c r="H20" s="216"/>
      <c r="I20" s="105" t="s">
        <v>11</v>
      </c>
      <c r="J20" s="215"/>
      <c r="K20" s="215"/>
      <c r="L20" s="215"/>
      <c r="M20" s="215"/>
      <c r="N20" s="216"/>
      <c r="O20" s="105" t="s">
        <v>11</v>
      </c>
      <c r="P20" s="223"/>
      <c r="Q20" s="215"/>
      <c r="R20" s="215"/>
      <c r="S20" s="216"/>
      <c r="T20" s="105"/>
      <c r="U20" s="223"/>
      <c r="V20" s="215"/>
      <c r="W20" s="215"/>
      <c r="X20" s="216"/>
      <c r="Y20" s="105"/>
      <c r="Z20" s="223"/>
      <c r="AA20" s="215"/>
      <c r="AB20" s="105"/>
      <c r="AC20" s="51"/>
      <c r="AD20" s="51"/>
      <c r="AE20" s="139"/>
      <c r="AF20" s="84">
        <f>IF(B20="","",AE20)</f>
        <v>0</v>
      </c>
      <c r="XFD20" s="83"/>
    </row>
    <row r="21" spans="1:32 16384:16384" s="13" customFormat="1" ht="15" customHeight="1" x14ac:dyDescent="0.25">
      <c r="A21" s="21">
        <v>10</v>
      </c>
      <c r="B21" s="29" t="str">
        <f>IF('1º P'!B21="","",'1º P'!B21)</f>
        <v xml:space="preserve"> Choquehuanca Quea , Ana  Mabel</v>
      </c>
      <c r="C21" s="215"/>
      <c r="D21" s="215" t="s">
        <v>117</v>
      </c>
      <c r="E21" s="215"/>
      <c r="F21" s="215"/>
      <c r="G21" s="215"/>
      <c r="H21" s="216"/>
      <c r="I21" s="105" t="s">
        <v>11</v>
      </c>
      <c r="J21" s="215"/>
      <c r="K21" s="215"/>
      <c r="L21" s="215"/>
      <c r="M21" s="215"/>
      <c r="N21" s="216"/>
      <c r="O21" s="105" t="s">
        <v>11</v>
      </c>
      <c r="P21" s="223"/>
      <c r="Q21" s="215"/>
      <c r="R21" s="215"/>
      <c r="S21" s="216"/>
      <c r="T21" s="105"/>
      <c r="U21" s="223"/>
      <c r="V21" s="215"/>
      <c r="W21" s="215"/>
      <c r="X21" s="216"/>
      <c r="Y21" s="105"/>
      <c r="Z21" s="223"/>
      <c r="AA21" s="215"/>
      <c r="AB21" s="105"/>
      <c r="AC21" s="51"/>
      <c r="AD21" s="51"/>
      <c r="AE21" s="139"/>
      <c r="AF21" s="84">
        <f>IF(B21="","",AE21)</f>
        <v>0</v>
      </c>
      <c r="XFD21" s="83"/>
    </row>
    <row r="22" spans="1:32 16384:16384" s="13" customFormat="1" ht="15" customHeight="1" x14ac:dyDescent="0.25">
      <c r="A22" s="21">
        <v>11</v>
      </c>
      <c r="B22" s="29" t="str">
        <f>IF('1º P'!B22="","",'1º P'!B22)</f>
        <v>Condori Huancahuire, Alexandra Estephani</v>
      </c>
      <c r="C22" s="215"/>
      <c r="D22" s="215" t="s">
        <v>118</v>
      </c>
      <c r="E22" s="215"/>
      <c r="F22" s="215"/>
      <c r="G22" s="215"/>
      <c r="H22" s="216"/>
      <c r="I22" s="105" t="s">
        <v>11</v>
      </c>
      <c r="J22" s="215"/>
      <c r="K22" s="215"/>
      <c r="L22" s="215"/>
      <c r="M22" s="215"/>
      <c r="N22" s="216"/>
      <c r="O22" s="105" t="s">
        <v>11</v>
      </c>
      <c r="P22" s="223"/>
      <c r="Q22" s="215"/>
      <c r="R22" s="215"/>
      <c r="S22" s="216"/>
      <c r="T22" s="105"/>
      <c r="U22" s="223"/>
      <c r="V22" s="215"/>
      <c r="W22" s="215"/>
      <c r="X22" s="216"/>
      <c r="Y22" s="105"/>
      <c r="Z22" s="223"/>
      <c r="AA22" s="215"/>
      <c r="AB22" s="105"/>
      <c r="AC22" s="51"/>
      <c r="AD22" s="51"/>
      <c r="AE22" s="139"/>
      <c r="AF22" s="84">
        <f>IF(B22="","",AE22)</f>
        <v>0</v>
      </c>
      <c r="XFD22" s="83"/>
    </row>
    <row r="23" spans="1:32 16384:16384" s="13" customFormat="1" ht="15" customHeight="1" x14ac:dyDescent="0.25">
      <c r="A23" s="21">
        <v>12</v>
      </c>
      <c r="B23" s="29" t="str">
        <f>IF('1º P'!B23="","",'1º P'!B23)</f>
        <v>Cusirimay Acuña Sunmy</v>
      </c>
      <c r="C23" s="215"/>
      <c r="D23" s="215"/>
      <c r="E23" s="215"/>
      <c r="F23" s="215"/>
      <c r="G23" s="215"/>
      <c r="H23" s="216"/>
      <c r="I23" s="105" t="s">
        <v>11</v>
      </c>
      <c r="J23" s="215"/>
      <c r="K23" s="215"/>
      <c r="L23" s="215"/>
      <c r="M23" s="215"/>
      <c r="N23" s="216"/>
      <c r="O23" s="105" t="s">
        <v>11</v>
      </c>
      <c r="P23" s="223"/>
      <c r="Q23" s="215"/>
      <c r="R23" s="215"/>
      <c r="S23" s="216"/>
      <c r="T23" s="105"/>
      <c r="U23" s="223"/>
      <c r="V23" s="215"/>
      <c r="W23" s="215"/>
      <c r="X23" s="216"/>
      <c r="Y23" s="105"/>
      <c r="Z23" s="223"/>
      <c r="AA23" s="215"/>
      <c r="AB23" s="105"/>
      <c r="AC23" s="51"/>
      <c r="AD23" s="51"/>
      <c r="AE23" s="139"/>
      <c r="AF23" s="84">
        <f>IF(B23="","",AE23)</f>
        <v>0</v>
      </c>
      <c r="XFD23" s="83"/>
    </row>
    <row r="24" spans="1:32 16384:16384" s="13" customFormat="1" ht="15" customHeight="1" x14ac:dyDescent="0.25">
      <c r="A24" s="21">
        <v>13</v>
      </c>
      <c r="B24" s="29" t="str">
        <f>IF('1º P'!B24="","",'1º P'!B24)</f>
        <v>Cutipa,Hanacuni, Rosselie Adelaida .</v>
      </c>
      <c r="C24" s="215"/>
      <c r="D24" s="215"/>
      <c r="E24" s="215"/>
      <c r="F24" s="215"/>
      <c r="G24" s="215"/>
      <c r="H24" s="216"/>
      <c r="I24" s="105" t="s">
        <v>11</v>
      </c>
      <c r="J24" s="215"/>
      <c r="K24" s="215"/>
      <c r="L24" s="215"/>
      <c r="M24" s="215"/>
      <c r="N24" s="216"/>
      <c r="O24" s="105" t="s">
        <v>11</v>
      </c>
      <c r="P24" s="223"/>
      <c r="Q24" s="215"/>
      <c r="R24" s="215"/>
      <c r="S24" s="216"/>
      <c r="T24" s="105"/>
      <c r="U24" s="223"/>
      <c r="V24" s="215"/>
      <c r="W24" s="215"/>
      <c r="X24" s="216"/>
      <c r="Y24" s="105"/>
      <c r="Z24" s="223"/>
      <c r="AA24" s="215"/>
      <c r="AB24" s="105"/>
      <c r="AC24" s="51"/>
      <c r="AD24" s="51"/>
      <c r="AE24" s="139"/>
      <c r="AF24" s="84">
        <f>IF(B24="","",AE24)</f>
        <v>0</v>
      </c>
      <c r="XFD24" s="83"/>
    </row>
    <row r="25" spans="1:32 16384:16384" s="13" customFormat="1" ht="15" customHeight="1" x14ac:dyDescent="0.25">
      <c r="A25" s="21">
        <v>14</v>
      </c>
      <c r="B25" s="29" t="str">
        <f>IF('1º P'!B25="","",'1º P'!B25)</f>
        <v>Fuentes Quenta, Milagros Rosario</v>
      </c>
      <c r="C25" s="215"/>
      <c r="D25" s="215"/>
      <c r="E25" s="215"/>
      <c r="F25" s="215"/>
      <c r="G25" s="215"/>
      <c r="H25" s="216"/>
      <c r="I25" s="105" t="s">
        <v>11</v>
      </c>
      <c r="J25" s="215"/>
      <c r="K25" s="215"/>
      <c r="L25" s="215"/>
      <c r="M25" s="215"/>
      <c r="N25" s="216"/>
      <c r="O25" s="105" t="s">
        <v>11</v>
      </c>
      <c r="P25" s="223"/>
      <c r="Q25" s="215"/>
      <c r="R25" s="215"/>
      <c r="S25" s="216"/>
      <c r="T25" s="105"/>
      <c r="U25" s="223"/>
      <c r="V25" s="215"/>
      <c r="W25" s="215"/>
      <c r="X25" s="216"/>
      <c r="Y25" s="105"/>
      <c r="Z25" s="223"/>
      <c r="AA25" s="215"/>
      <c r="AB25" s="105"/>
      <c r="AC25" s="51"/>
      <c r="AD25" s="51"/>
      <c r="AE25" s="139"/>
      <c r="AF25" s="84">
        <f>IF(B25="","",AE25)</f>
        <v>0</v>
      </c>
      <c r="XFD25" s="83"/>
    </row>
    <row r="26" spans="1:32 16384:16384" s="13" customFormat="1" ht="15" customHeight="1" x14ac:dyDescent="0.25">
      <c r="A26" s="21">
        <v>15</v>
      </c>
      <c r="B26" s="29" t="str">
        <f>IF('1º P'!B26="","",'1º P'!B26)</f>
        <v>Jara Soncco, Marycarmen</v>
      </c>
      <c r="C26" s="215"/>
      <c r="D26" s="215"/>
      <c r="E26" s="215"/>
      <c r="F26" s="215"/>
      <c r="G26" s="215"/>
      <c r="H26" s="216"/>
      <c r="I26" s="105" t="s">
        <v>11</v>
      </c>
      <c r="J26" s="220"/>
      <c r="K26" s="215"/>
      <c r="L26" s="215"/>
      <c r="M26" s="215"/>
      <c r="N26" s="216"/>
      <c r="O26" s="105" t="s">
        <v>11</v>
      </c>
      <c r="P26" s="223"/>
      <c r="Q26" s="215"/>
      <c r="R26" s="215"/>
      <c r="S26" s="216"/>
      <c r="T26" s="105"/>
      <c r="U26" s="223"/>
      <c r="V26" s="215"/>
      <c r="W26" s="215"/>
      <c r="X26" s="216"/>
      <c r="Y26" s="105"/>
      <c r="Z26" s="223"/>
      <c r="AA26" s="215"/>
      <c r="AB26" s="105"/>
      <c r="AC26" s="51"/>
      <c r="AD26" s="51"/>
      <c r="AE26" s="139"/>
      <c r="AF26" s="84">
        <f>IF(B26="","",AE26)</f>
        <v>0</v>
      </c>
      <c r="XFD26" s="83"/>
    </row>
    <row r="27" spans="1:32 16384:16384" s="13" customFormat="1" ht="15" customHeight="1" x14ac:dyDescent="0.25">
      <c r="A27" s="21">
        <v>16</v>
      </c>
      <c r="B27" s="29" t="str">
        <f>IF('1º P'!B27="","",'1º P'!B27)</f>
        <v>Mamani Chura , Milagros Treysi</v>
      </c>
      <c r="C27" s="217"/>
      <c r="D27" s="217"/>
      <c r="E27" s="217"/>
      <c r="F27" s="215"/>
      <c r="G27" s="215"/>
      <c r="H27" s="216"/>
      <c r="I27" s="110" t="s">
        <v>11</v>
      </c>
      <c r="J27" s="217"/>
      <c r="K27" s="217"/>
      <c r="L27" s="215"/>
      <c r="M27" s="215"/>
      <c r="N27" s="216"/>
      <c r="O27" s="105" t="s">
        <v>11</v>
      </c>
      <c r="P27" s="223"/>
      <c r="Q27" s="215"/>
      <c r="R27" s="215"/>
      <c r="S27" s="216"/>
      <c r="T27" s="105"/>
      <c r="U27" s="223"/>
      <c r="V27" s="215"/>
      <c r="W27" s="215"/>
      <c r="X27" s="216"/>
      <c r="Y27" s="105"/>
      <c r="Z27" s="223"/>
      <c r="AA27" s="215"/>
      <c r="AB27" s="105"/>
      <c r="AC27" s="51"/>
      <c r="AD27" s="51"/>
      <c r="AE27" s="139"/>
      <c r="AF27" s="84">
        <f>IF(B27="","",AE27)</f>
        <v>0</v>
      </c>
      <c r="XFD27" s="83"/>
    </row>
    <row r="28" spans="1:32 16384:16384" s="13" customFormat="1" ht="15" customHeight="1" x14ac:dyDescent="0.25">
      <c r="A28" s="21">
        <v>17</v>
      </c>
      <c r="B28" s="29" t="str">
        <f>IF('1º P'!B28="","",'1º P'!B28)</f>
        <v xml:space="preserve"> Mamani Pari , Alisson Heidy</v>
      </c>
      <c r="C28" s="215"/>
      <c r="D28" s="215"/>
      <c r="E28" s="215"/>
      <c r="F28" s="215"/>
      <c r="G28" s="215"/>
      <c r="H28" s="216"/>
      <c r="I28" s="105" t="s">
        <v>11</v>
      </c>
      <c r="J28" s="215"/>
      <c r="K28" s="215"/>
      <c r="L28" s="215"/>
      <c r="M28" s="215"/>
      <c r="N28" s="216"/>
      <c r="O28" s="105" t="s">
        <v>11</v>
      </c>
      <c r="P28" s="223"/>
      <c r="Q28" s="215"/>
      <c r="R28" s="215"/>
      <c r="S28" s="216"/>
      <c r="T28" s="105"/>
      <c r="U28" s="223"/>
      <c r="V28" s="215"/>
      <c r="W28" s="215"/>
      <c r="X28" s="216"/>
      <c r="Y28" s="105"/>
      <c r="Z28" s="223"/>
      <c r="AA28" s="215"/>
      <c r="AB28" s="105"/>
      <c r="AC28" s="51"/>
      <c r="AD28" s="51"/>
      <c r="AE28" s="139"/>
      <c r="AF28" s="84">
        <f>IF(B28="","",AE28)</f>
        <v>0</v>
      </c>
      <c r="XFD28" s="83"/>
    </row>
    <row r="29" spans="1:32 16384:16384" s="13" customFormat="1" ht="15" customHeight="1" thickBot="1" x14ac:dyDescent="0.3">
      <c r="A29" s="22">
        <v>18</v>
      </c>
      <c r="B29" s="30" t="str">
        <f>IF('1º P'!B29="","",'1º P'!B29)</f>
        <v/>
      </c>
      <c r="C29" s="218"/>
      <c r="D29" s="218"/>
      <c r="E29" s="218"/>
      <c r="F29" s="218"/>
      <c r="G29" s="218"/>
      <c r="H29" s="219"/>
      <c r="I29" s="106"/>
      <c r="J29" s="221"/>
      <c r="K29" s="218"/>
      <c r="L29" s="218"/>
      <c r="M29" s="218"/>
      <c r="N29" s="219"/>
      <c r="O29" s="106"/>
      <c r="P29" s="224"/>
      <c r="Q29" s="225"/>
      <c r="R29" s="225"/>
      <c r="S29" s="226"/>
      <c r="T29" s="106"/>
      <c r="U29" s="224"/>
      <c r="V29" s="225"/>
      <c r="W29" s="225"/>
      <c r="X29" s="227"/>
      <c r="Y29" s="106"/>
      <c r="Z29" s="224"/>
      <c r="AA29" s="225"/>
      <c r="AB29" s="106"/>
      <c r="AC29" s="51"/>
      <c r="AD29" s="51"/>
      <c r="AE29" s="139"/>
      <c r="AF29" s="84" t="str">
        <f>IF(B29="","",AE29)</f>
        <v/>
      </c>
      <c r="XFD29" s="83"/>
    </row>
    <row r="30" spans="1:32 16384:16384" ht="13.5" customHeight="1" thickBot="1" x14ac:dyDescent="0.3">
      <c r="B30" s="62" t="s">
        <v>44</v>
      </c>
      <c r="L30" s="67" t="s">
        <v>58</v>
      </c>
      <c r="M30" s="324" t="s">
        <v>21</v>
      </c>
      <c r="N30" s="324"/>
      <c r="P30" s="327" t="s">
        <v>86</v>
      </c>
      <c r="Q30" s="276"/>
      <c r="R30" s="277"/>
      <c r="S30" s="327" t="s">
        <v>87</v>
      </c>
      <c r="T30" s="328"/>
      <c r="U30" s="277"/>
      <c r="V30" s="327" t="s">
        <v>88</v>
      </c>
      <c r="W30" s="276"/>
      <c r="X30" s="277"/>
      <c r="Y30" s="275" t="s">
        <v>89</v>
      </c>
      <c r="Z30" s="276"/>
      <c r="AA30" s="277"/>
      <c r="AB30" s="275" t="s">
        <v>90</v>
      </c>
      <c r="AC30" s="276"/>
      <c r="AD30" s="277"/>
      <c r="AE30" s="159"/>
    </row>
    <row r="31" spans="1:32 16384:16384" ht="15.75" thickBot="1" x14ac:dyDescent="0.3">
      <c r="A31" s="111" t="s">
        <v>31</v>
      </c>
      <c r="B31" s="133" t="s">
        <v>98</v>
      </c>
      <c r="K31" s="109" t="s">
        <v>18</v>
      </c>
      <c r="L31" s="65">
        <f>IF('1º P'!L31="","",'1º P'!L31)</f>
        <v>17</v>
      </c>
      <c r="M31" s="325">
        <f>IF(L31="","",L31/L31)</f>
        <v>1</v>
      </c>
      <c r="N31" s="326"/>
      <c r="P31" s="113" t="s">
        <v>58</v>
      </c>
      <c r="Q31" s="269" t="s">
        <v>21</v>
      </c>
      <c r="R31" s="270"/>
      <c r="S31" s="113" t="s">
        <v>58</v>
      </c>
      <c r="T31" s="269" t="s">
        <v>21</v>
      </c>
      <c r="U31" s="270"/>
      <c r="V31" s="113" t="s">
        <v>58</v>
      </c>
      <c r="W31" s="269" t="s">
        <v>21</v>
      </c>
      <c r="X31" s="270"/>
      <c r="Y31" s="113" t="s">
        <v>58</v>
      </c>
      <c r="Z31" s="269" t="s">
        <v>21</v>
      </c>
      <c r="AA31" s="270"/>
      <c r="AB31" s="113" t="s">
        <v>58</v>
      </c>
      <c r="AC31" s="269" t="s">
        <v>21</v>
      </c>
      <c r="AD31" s="270"/>
    </row>
    <row r="32" spans="1:32 16384:16384" ht="15" x14ac:dyDescent="0.25">
      <c r="A32" s="111" t="s">
        <v>11</v>
      </c>
      <c r="B32" s="133" t="s">
        <v>82</v>
      </c>
      <c r="K32" s="109" t="s">
        <v>19</v>
      </c>
      <c r="L32" s="63">
        <f>IF(COUNTA('1º P'!B12:B29)=0,"",COUNTIF(I12:I29,"=AD")+COUNTIF(I12:I29,"=A")+COUNTIF(I12:I29,"=B")+COUNTIF(I12:I29,"=C"))</f>
        <v>17</v>
      </c>
      <c r="M32" s="322">
        <f>IF(L32="","",L32/L31)</f>
        <v>1</v>
      </c>
      <c r="N32" s="323"/>
      <c r="O32" s="117" t="s">
        <v>22</v>
      </c>
      <c r="P32" s="65">
        <f>IF('1º P'!C10="","",IF(COUNTA('1º P'!B12:B29)=0,"",IF(COUNTA(I12:I29)=0,"",COUNTIF(I12:I29,"=AD"))))</f>
        <v>1</v>
      </c>
      <c r="Q32" s="320">
        <f>IF(L$32=0,"",IF(P32="","",P32/L$32))</f>
        <v>5.8823529411764705E-2</v>
      </c>
      <c r="R32" s="321"/>
      <c r="S32" s="65">
        <f>IF('1º P'!J10="","",IF(COUNTA('1º P'!B12:B29)=0,"",IF(COUNTA(O12:O29)=0,"",COUNTIF(O12:O29,"=AD"))))</f>
        <v>0</v>
      </c>
      <c r="T32" s="320">
        <f>IF(L$32=0,"",IF(S32="","",S32/L$32))</f>
        <v>0</v>
      </c>
      <c r="U32" s="321"/>
      <c r="V32" s="65">
        <f>IF('1º P'!P10="","",IF('1º P'!P10="","",IF(COUNTA('1º P'!B12:B29)=0,"",IF(COUNTA(T12:T29)=0,"",COUNTIF(T12:T29,"=AD")))))</f>
        <v>0</v>
      </c>
      <c r="W32" s="320">
        <f>IF(L$32=0,"",IF(V32="","",V32/L$32))</f>
        <v>0</v>
      </c>
      <c r="X32" s="321"/>
      <c r="Y32" s="65" t="str">
        <f>IF('1º P'!U10="","",IF('1º P'!U10="","",IF(COUNTA('1º P'!B12:B29)=0,"",IF(COUNTA(Y12:Y29)=0,"",COUNTIF(Y12:Y29,"=AD")))))</f>
        <v/>
      </c>
      <c r="Z32" s="320" t="str">
        <f>IF(L$32=0,"",IF(Y32="","",Y32/L$32))</f>
        <v/>
      </c>
      <c r="AA32" s="321"/>
      <c r="AB32" s="65" t="str">
        <f>IF('1º P'!Z10="","",IF('1º P'!Z10="","",IF(COUNTA('1º P'!B12:B29)=0,"",IF(COUNTA(AB12:AB29)=0,"",COUNTIF(AB12:AB29,"=AD")))))</f>
        <v/>
      </c>
      <c r="AC32" s="320" t="str">
        <f>IF(L$32=0,"",IF(AB32="","",AB32/L$32))</f>
        <v/>
      </c>
      <c r="AD32" s="321"/>
    </row>
    <row r="33" spans="1:31" ht="15.75" thickBot="1" x14ac:dyDescent="0.3">
      <c r="A33" s="111" t="s">
        <v>32</v>
      </c>
      <c r="B33" s="134" t="s">
        <v>99</v>
      </c>
      <c r="K33" s="109" t="s">
        <v>20</v>
      </c>
      <c r="L33" s="64">
        <f>IF(L31="","",IF(L32="","",L31-L32))</f>
        <v>0</v>
      </c>
      <c r="M33" s="316">
        <f>IF(L33="","",L33/L31)</f>
        <v>0</v>
      </c>
      <c r="N33" s="317"/>
      <c r="O33" s="118" t="s">
        <v>23</v>
      </c>
      <c r="P33" s="63">
        <f>IF('1º P'!C10="","",IF(COUNTA('1º P'!B12:B29)=0,"",IF(COUNTA(I12:I29)=0,"",COUNTIF(I12:I29,"=A"))))</f>
        <v>12</v>
      </c>
      <c r="Q33" s="314">
        <f t="shared" ref="Q33:Q35" si="0">IF(L$32=0,"",IF(P33="","",P33/L$32))</f>
        <v>0.70588235294117652</v>
      </c>
      <c r="R33" s="315"/>
      <c r="S33" s="63">
        <f>IF('1º P'!J10="","",IF(COUNTA('1º P'!B12:B29)=0,"",IF(COUNTA(O12:O29)=0,"",COUNTIF(O12:O29,"=A"))))</f>
        <v>14</v>
      </c>
      <c r="T33" s="314">
        <f t="shared" ref="T33:T35" si="1">IF(L$32=0,"",IF(S33="","",S33/L$32))</f>
        <v>0.82352941176470584</v>
      </c>
      <c r="U33" s="315"/>
      <c r="V33" s="63">
        <f>IF('1º P'!P10="","",IF('1º P'!P10="","",IF(COUNTA('1º P'!B12:B29)=0,"",IF(COUNTA(T12:T29)=0,"",COUNTIF(T12:T29,"=A")))))</f>
        <v>1</v>
      </c>
      <c r="W33" s="314">
        <f t="shared" ref="W33:W35" si="2">IF(L$32=0,"",IF(V33="","",V33/L$32))</f>
        <v>5.8823529411764705E-2</v>
      </c>
      <c r="X33" s="315"/>
      <c r="Y33" s="63" t="str">
        <f>IF('1º P'!U10="","",IF('1º P'!U10="","",IF(COUNTA('1º P'!B12:B29)=0,"",IF(COUNTA(Y12:Y29)=0,"",COUNTIF(Y12:Y29,"=A")))))</f>
        <v/>
      </c>
      <c r="Z33" s="314" t="str">
        <f t="shared" ref="Z33:Z35" si="3">IF(L$32=0,"",IF(Y33="","",Y33/L$32))</f>
        <v/>
      </c>
      <c r="AA33" s="315"/>
      <c r="AB33" s="63" t="str">
        <f>IF('1º P'!Z10="","",IF('1º P'!Z10="","",IF(COUNTA('1º P'!B12:B29)=0,"",IF(COUNTA(AB12:AB29)=0,"",COUNTIF(AB12:AB29,"=A")))))</f>
        <v/>
      </c>
      <c r="AC33" s="314" t="str">
        <f t="shared" ref="AC33:AC35" si="4">IF(L$32=0,"",IF(AB33="","",AB33/L$32))</f>
        <v/>
      </c>
      <c r="AD33" s="315"/>
    </row>
    <row r="34" spans="1:31" ht="15" x14ac:dyDescent="0.25">
      <c r="A34" s="111" t="s">
        <v>33</v>
      </c>
      <c r="B34" s="134" t="s">
        <v>83</v>
      </c>
      <c r="M34" s="144"/>
      <c r="N34" s="144"/>
      <c r="O34" s="118" t="s">
        <v>24</v>
      </c>
      <c r="P34" s="63">
        <f>IF('1º P'!C10="","",IF(COUNTA('1º P'!B12:B29)=0,"",IF(COUNTA(I12:I29)=0,"",COUNTIF(I12:I29,"=B"))))</f>
        <v>1</v>
      </c>
      <c r="Q34" s="314">
        <f t="shared" si="0"/>
        <v>5.8823529411764705E-2</v>
      </c>
      <c r="R34" s="315"/>
      <c r="S34" s="63">
        <f>IF('1º P'!J10="","",IF(COUNTA('1º P'!B12:B29)=0,"",IF(COUNTA(O12:O29)=0,"",COUNTIF(O12:O29,"=B"))))</f>
        <v>2</v>
      </c>
      <c r="T34" s="314">
        <f t="shared" si="1"/>
        <v>0.11764705882352941</v>
      </c>
      <c r="U34" s="315"/>
      <c r="V34" s="63">
        <f>IF('1º P'!P10="","",IF('1º P'!P10="","",IF(COUNTA('1º P'!B12:B29)=0,"",IF(COUNTA(T12:T29)=0,"",COUNTIF(T12:T29,"=B")))))</f>
        <v>1</v>
      </c>
      <c r="W34" s="314">
        <f t="shared" si="2"/>
        <v>5.8823529411764705E-2</v>
      </c>
      <c r="X34" s="315"/>
      <c r="Y34" s="63" t="str">
        <f>IF('1º P'!U10="","",IF('1º P'!U10="","",IF(COUNTA('1º P'!B12:B29)=0,"",IF(COUNTA(Y12:Y29)=0,"",COUNTIF(Y12:Y29,"=B")))))</f>
        <v/>
      </c>
      <c r="Z34" s="314" t="str">
        <f t="shared" si="3"/>
        <v/>
      </c>
      <c r="AA34" s="315"/>
      <c r="AB34" s="63" t="str">
        <f>IF('1º P'!Z10="","",IF('1º P'!Z10="","",IF(COUNTA('1º P'!B12:B29)=0,"",IF(COUNTA(AB12:AB29)=0,"",COUNTIF(AB12:AB29,"=B")))))</f>
        <v/>
      </c>
      <c r="AC34" s="314" t="str">
        <f t="shared" si="4"/>
        <v/>
      </c>
      <c r="AD34" s="315"/>
    </row>
    <row r="35" spans="1:31" ht="15.75" thickBot="1" x14ac:dyDescent="0.3">
      <c r="M35" s="144"/>
      <c r="N35" s="144"/>
      <c r="O35" s="119" t="s">
        <v>25</v>
      </c>
      <c r="P35" s="64">
        <f>IF('1º P'!C10="","",IF(COUNTA('1º P'!B12:B29)=0,"",IF(COUNTA(I12:I29)=0,"",COUNTIF(I12:I29,"=C"))))</f>
        <v>3</v>
      </c>
      <c r="Q35" s="312">
        <f t="shared" si="0"/>
        <v>0.17647058823529413</v>
      </c>
      <c r="R35" s="313"/>
      <c r="S35" s="64">
        <f>IF('1º P'!J10="","",IF(COUNTA('1º P'!B12:B29)=0,"",IF(COUNTA(O12:O29)=0,"",COUNTIF(O12:O29,"=C"))))</f>
        <v>1</v>
      </c>
      <c r="T35" s="312">
        <f t="shared" si="1"/>
        <v>5.8823529411764705E-2</v>
      </c>
      <c r="U35" s="313"/>
      <c r="V35" s="64">
        <f>IF('1º P'!P10="","",IF('1º P'!P10="","",IF(COUNTA('1º P'!B12:B29)=0,"",IF(COUNTA(T12:T29)=0,"",COUNTIF(T12:T29,"=C")))))</f>
        <v>0</v>
      </c>
      <c r="W35" s="312">
        <f t="shared" si="2"/>
        <v>0</v>
      </c>
      <c r="X35" s="313"/>
      <c r="Y35" s="64" t="str">
        <f>IF('1º P'!U10="","",IF('1º P'!U10="","",IF(COUNTA('1º P'!B12:B29)=0,"",IF(COUNTA(Y12:Y29)=0,"",COUNTIF(Y12:Y29,"=C")))))</f>
        <v/>
      </c>
      <c r="Z35" s="312" t="str">
        <f t="shared" si="3"/>
        <v/>
      </c>
      <c r="AA35" s="313"/>
      <c r="AB35" s="64" t="str">
        <f>IF('1º P'!Z10="","",IF('1º P'!Z10="","",IF(COUNTA('1º P'!B12:B29)=0,"",IF(COUNTA(AB12:AB29)=0,"",COUNTIF(AB12:AB29,"=C")))))</f>
        <v/>
      </c>
      <c r="AC35" s="312" t="str">
        <f t="shared" si="4"/>
        <v/>
      </c>
      <c r="AD35" s="313"/>
    </row>
    <row r="36" spans="1:31" ht="15" x14ac:dyDescent="0.25">
      <c r="B36" s="15" t="s">
        <v>34</v>
      </c>
      <c r="C36" s="287" t="s">
        <v>26</v>
      </c>
      <c r="D36" s="287"/>
      <c r="E36" s="287"/>
      <c r="F36" s="287"/>
      <c r="G36" s="287"/>
      <c r="H36" s="287"/>
      <c r="I36" s="287"/>
      <c r="J36" s="287"/>
      <c r="K36" s="319" t="str">
        <f>IF('1º P'!K36="","",'1º P'!K36)</f>
        <v>Tacna,</v>
      </c>
      <c r="L36" s="319"/>
      <c r="M36" s="319"/>
      <c r="N36" s="319"/>
      <c r="O36" s="319"/>
      <c r="P36" s="319"/>
      <c r="Q36" s="319"/>
      <c r="R36" s="318">
        <f ca="1">NOW()</f>
        <v>43587.986739930559</v>
      </c>
      <c r="S36" s="318"/>
      <c r="T36" s="318"/>
      <c r="U36" s="318"/>
      <c r="V36" s="318"/>
      <c r="W36" s="318"/>
      <c r="X36" s="318"/>
      <c r="Y36" s="318"/>
      <c r="Z36" s="160"/>
      <c r="AA36" s="160"/>
      <c r="AB36" s="164"/>
      <c r="AC36" s="153"/>
      <c r="AD36" s="153"/>
      <c r="AE36" s="112"/>
    </row>
    <row r="37" spans="1:31" ht="15" x14ac:dyDescent="0.25">
      <c r="B37" s="94" t="str">
        <f>IF(S7="","",S7)</f>
        <v>NORMA LEYTON MAMANI</v>
      </c>
      <c r="C37" s="311" t="str">
        <f>IF('1º P'!C37="","",'1º P'!C37)</f>
        <v>SUBDIRECCIÓN</v>
      </c>
      <c r="D37" s="311"/>
      <c r="E37" s="311"/>
      <c r="F37" s="311"/>
      <c r="G37" s="311"/>
      <c r="H37" s="311"/>
      <c r="I37" s="311"/>
      <c r="J37" s="311"/>
      <c r="S37" s="126" t="s">
        <v>16</v>
      </c>
    </row>
  </sheetData>
  <sheetProtection password="C4F5" sheet="1" objects="1" scenarios="1" sort="0"/>
  <mergeCells count="60">
    <mergeCell ref="AC33:AD33"/>
    <mergeCell ref="AC34:AD34"/>
    <mergeCell ref="AC35:AD35"/>
    <mergeCell ref="S30:U30"/>
    <mergeCell ref="V30:X30"/>
    <mergeCell ref="Y30:AA30"/>
    <mergeCell ref="AB30:AD30"/>
    <mergeCell ref="W33:X33"/>
    <mergeCell ref="W34:X34"/>
    <mergeCell ref="W35:X35"/>
    <mergeCell ref="Z31:AA31"/>
    <mergeCell ref="Z32:AA32"/>
    <mergeCell ref="Z33:AA33"/>
    <mergeCell ref="Z34:AA34"/>
    <mergeCell ref="Z35:AA35"/>
    <mergeCell ref="T31:U31"/>
    <mergeCell ref="M32:N32"/>
    <mergeCell ref="Q32:R32"/>
    <mergeCell ref="M30:N30"/>
    <mergeCell ref="Q31:R31"/>
    <mergeCell ref="M31:N31"/>
    <mergeCell ref="P30:R30"/>
    <mergeCell ref="T32:U32"/>
    <mergeCell ref="W31:X31"/>
    <mergeCell ref="W32:X32"/>
    <mergeCell ref="AC31:AD31"/>
    <mergeCell ref="AC32:AD32"/>
    <mergeCell ref="C37:J37"/>
    <mergeCell ref="C36:J36"/>
    <mergeCell ref="Q35:R35"/>
    <mergeCell ref="Q33:R33"/>
    <mergeCell ref="Q34:R34"/>
    <mergeCell ref="M33:N33"/>
    <mergeCell ref="R36:Y36"/>
    <mergeCell ref="K36:Q36"/>
    <mergeCell ref="T33:U33"/>
    <mergeCell ref="T34:U34"/>
    <mergeCell ref="T35:U35"/>
    <mergeCell ref="C7:O7"/>
    <mergeCell ref="S7:AB7"/>
    <mergeCell ref="A4:S4"/>
    <mergeCell ref="T4:X4"/>
    <mergeCell ref="M5:N5"/>
    <mergeCell ref="C6:F6"/>
    <mergeCell ref="S6:V6"/>
    <mergeCell ref="J6:L6"/>
    <mergeCell ref="AE8:AE11"/>
    <mergeCell ref="C9:I9"/>
    <mergeCell ref="J9:O9"/>
    <mergeCell ref="P9:T9"/>
    <mergeCell ref="A8:A11"/>
    <mergeCell ref="B8:B11"/>
    <mergeCell ref="P10:T10"/>
    <mergeCell ref="U10:Y10"/>
    <mergeCell ref="C8:AB8"/>
    <mergeCell ref="U9:Y9"/>
    <mergeCell ref="C10:I10"/>
    <mergeCell ref="J10:O10"/>
    <mergeCell ref="Z9:AB9"/>
    <mergeCell ref="Z10:AB10"/>
  </mergeCells>
  <conditionalFormatting sqref="I29 O29 T12:T29 Y12:Y29 AB12:AD28 AB29:AE29">
    <cfRule type="cellIs" dxfId="107" priority="53" operator="equal">
      <formula>"C"</formula>
    </cfRule>
    <cfRule type="cellIs" dxfId="106" priority="54" operator="equal">
      <formula>"B"</formula>
    </cfRule>
    <cfRule type="cellIs" dxfId="105" priority="55" operator="equal">
      <formula>"AD"</formula>
    </cfRule>
    <cfRule type="cellIs" dxfId="104" priority="56" operator="equal">
      <formula>"A"</formula>
    </cfRule>
  </conditionalFormatting>
  <conditionalFormatting sqref="O12:O28">
    <cfRule type="cellIs" dxfId="103" priority="29" operator="equal">
      <formula>"C"</formula>
    </cfRule>
    <cfRule type="cellIs" dxfId="102" priority="30" operator="equal">
      <formula>"B"</formula>
    </cfRule>
    <cfRule type="cellIs" dxfId="101" priority="31" operator="equal">
      <formula>"AD"</formula>
    </cfRule>
    <cfRule type="cellIs" dxfId="100" priority="32" operator="equal">
      <formula>"A"</formula>
    </cfRule>
  </conditionalFormatting>
  <conditionalFormatting sqref="L12:N28 J29:N29">
    <cfRule type="cellIs" dxfId="99" priority="17" operator="equal">
      <formula>"C"</formula>
    </cfRule>
    <cfRule type="cellIs" dxfId="98" priority="18" operator="equal">
      <formula>"B"</formula>
    </cfRule>
    <cfRule type="cellIs" dxfId="97" priority="19" operator="equal">
      <formula>"AD"</formula>
    </cfRule>
    <cfRule type="cellIs" dxfId="96" priority="20" operator="equal">
      <formula>"A"</formula>
    </cfRule>
  </conditionalFormatting>
  <conditionalFormatting sqref="C12:E28">
    <cfRule type="cellIs" dxfId="95" priority="21" operator="equal">
      <formula>"C"</formula>
    </cfRule>
    <cfRule type="cellIs" dxfId="94" priority="22" operator="equal">
      <formula>"B"</formula>
    </cfRule>
    <cfRule type="cellIs" dxfId="93" priority="23" operator="equal">
      <formula>"AD"</formula>
    </cfRule>
    <cfRule type="cellIs" dxfId="92" priority="24" operator="equal">
      <formula>"A"</formula>
    </cfRule>
  </conditionalFormatting>
  <conditionalFormatting sqref="AE12:AE28">
    <cfRule type="cellIs" dxfId="91" priority="37" operator="equal">
      <formula>"C"</formula>
    </cfRule>
    <cfRule type="cellIs" dxfId="90" priority="38" operator="equal">
      <formula>"B"</formula>
    </cfRule>
    <cfRule type="cellIs" dxfId="89" priority="39" operator="equal">
      <formula>"AD"</formula>
    </cfRule>
    <cfRule type="cellIs" dxfId="88" priority="40" operator="equal">
      <formula>"A"</formula>
    </cfRule>
  </conditionalFormatting>
  <conditionalFormatting sqref="I12:I28">
    <cfRule type="cellIs" dxfId="87" priority="33" operator="equal">
      <formula>"C"</formula>
    </cfRule>
    <cfRule type="cellIs" dxfId="86" priority="34" operator="equal">
      <formula>"B"</formula>
    </cfRule>
    <cfRule type="cellIs" dxfId="85" priority="35" operator="equal">
      <formula>"AD"</formula>
    </cfRule>
    <cfRule type="cellIs" dxfId="84" priority="36" operator="equal">
      <formula>"A"</formula>
    </cfRule>
  </conditionalFormatting>
  <conditionalFormatting sqref="F12:H28 C29:H29">
    <cfRule type="cellIs" dxfId="83" priority="25" operator="equal">
      <formula>"C"</formula>
    </cfRule>
    <cfRule type="cellIs" dxfId="82" priority="26" operator="equal">
      <formula>"B"</formula>
    </cfRule>
    <cfRule type="cellIs" dxfId="81" priority="27" operator="equal">
      <formula>"AD"</formula>
    </cfRule>
    <cfRule type="cellIs" dxfId="80" priority="28" operator="equal">
      <formula>"A"</formula>
    </cfRule>
  </conditionalFormatting>
  <conditionalFormatting sqref="J12:K28">
    <cfRule type="cellIs" dxfId="79" priority="13" operator="equal">
      <formula>"C"</formula>
    </cfRule>
    <cfRule type="cellIs" dxfId="78" priority="14" operator="equal">
      <formula>"B"</formula>
    </cfRule>
    <cfRule type="cellIs" dxfId="77" priority="15" operator="equal">
      <formula>"AD"</formula>
    </cfRule>
    <cfRule type="cellIs" dxfId="76" priority="16" operator="equal">
      <formula>"A"</formula>
    </cfRule>
  </conditionalFormatting>
  <conditionalFormatting sqref="P12:S29">
    <cfRule type="cellIs" dxfId="75" priority="9" operator="equal">
      <formula>"C"</formula>
    </cfRule>
    <cfRule type="cellIs" dxfId="74" priority="10" operator="equal">
      <formula>"B"</formula>
    </cfRule>
    <cfRule type="cellIs" dxfId="73" priority="11" operator="equal">
      <formula>"AD"</formula>
    </cfRule>
    <cfRule type="cellIs" dxfId="72" priority="12" operator="equal">
      <formula>"A"</formula>
    </cfRule>
  </conditionalFormatting>
  <conditionalFormatting sqref="U12:X29">
    <cfRule type="cellIs" dxfId="71" priority="5" operator="equal">
      <formula>"C"</formula>
    </cfRule>
    <cfRule type="cellIs" dxfId="70" priority="6" operator="equal">
      <formula>"B"</formula>
    </cfRule>
    <cfRule type="cellIs" dxfId="69" priority="7" operator="equal">
      <formula>"AD"</formula>
    </cfRule>
    <cfRule type="cellIs" dxfId="68" priority="8" operator="equal">
      <formula>"A"</formula>
    </cfRule>
  </conditionalFormatting>
  <conditionalFormatting sqref="Z12:AA29">
    <cfRule type="cellIs" dxfId="67" priority="1" operator="equal">
      <formula>"C"</formula>
    </cfRule>
    <cfRule type="cellIs" dxfId="66" priority="2" operator="equal">
      <formula>"B"</formula>
    </cfRule>
    <cfRule type="cellIs" dxfId="65" priority="3" operator="equal">
      <formula>"AD"</formula>
    </cfRule>
    <cfRule type="cellIs" dxfId="64" priority="4" operator="equal">
      <formula>"A"</formula>
    </cfRule>
  </conditionalFormatting>
  <dataValidations xWindow="1132" yWindow="559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37:J37 K36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38:AE1048576 U37:AE37 S37"/>
    <dataValidation type="list" allowBlank="1" showInputMessage="1" showErrorMessage="1" errorTitle="¡ATENCIÓN!" error="Sólo puede ingresar valores los siguientes valores: AD, A, B y C." sqref="AB12:AB29">
      <formula1>$A$31:$A$34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29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29">
      <formula1>$A$31:$A$34</formula1>
    </dataValidation>
    <dataValidation type="list" allowBlank="1" showInputMessage="1" showErrorMessage="1" sqref="Y12:Y29 T12:T29 O12:O29 I12:I29">
      <formula1>$A$31:$A$34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32" yWindow="559" count="5">
        <x14:dataValidation type="list" allowBlank="1" showInputMessage="1" showErrorMessage="1">
          <x14:formula1>
            <xm:f>'1º P'!$C$2:$M$2</xm:f>
          </x14:formula1>
          <xm:sqref>C12:H29</xm:sqref>
        </x14:dataValidation>
        <x14:dataValidation type="list" allowBlank="1" showInputMessage="1" showErrorMessage="1">
          <x14:formula1>
            <xm:f>'1º P'!$C$2:$M$2</xm:f>
          </x14:formula1>
          <xm:sqref>J12:N29</xm:sqref>
        </x14:dataValidation>
        <x14:dataValidation type="list" allowBlank="1" showInputMessage="1" showErrorMessage="1">
          <x14:formula1>
            <xm:f>'1º P'!$C$2:$M$2</xm:f>
          </x14:formula1>
          <xm:sqref>P12:S29</xm:sqref>
        </x14:dataValidation>
        <x14:dataValidation type="list" allowBlank="1" showInputMessage="1" showErrorMessage="1">
          <x14:formula1>
            <xm:f>'1º P'!$C$2:$M$2</xm:f>
          </x14:formula1>
          <xm:sqref>U12:X29</xm:sqref>
        </x14:dataValidation>
        <x14:dataValidation type="list" allowBlank="1" showInputMessage="1" showErrorMessage="1">
          <x14:formula1>
            <xm:f>'1º P'!$C$2:$M$2</xm:f>
          </x14:formula1>
          <xm:sqref>Z12:AA29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F62"/>
  <sheetViews>
    <sheetView topLeftCell="A13" zoomScale="120" zoomScaleNormal="120" workbookViewId="0">
      <selection activeCell="E4" sqref="E4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7" t="str">
        <f>IF('1º P'!B1="","",'1º P'!B1)</f>
        <v>INSTITUCIÓN EDUCATIVA</v>
      </c>
      <c r="C1" s="17"/>
      <c r="D1" s="17"/>
      <c r="E1" s="17"/>
      <c r="F1" s="2"/>
      <c r="G1" s="2"/>
      <c r="AD1" s="123" t="str">
        <f>'1º P'!AC1</f>
        <v>VERSIÓN: 04·2019</v>
      </c>
    </row>
    <row r="2" spans="1:31" x14ac:dyDescent="0.25">
      <c r="B2" s="27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7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7"/>
      <c r="C4" s="18"/>
      <c r="D4" s="18"/>
      <c r="E4" s="18"/>
      <c r="F4" s="5"/>
      <c r="G4" s="5"/>
    </row>
    <row r="5" spans="1:31" ht="15.75" x14ac:dyDescent="0.25">
      <c r="A5" s="289" t="s">
        <v>40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90" t="str">
        <f>IF('1º P'!T4="","",'1º P'!T4)</f>
        <v>REGULAR</v>
      </c>
      <c r="U5" s="290"/>
      <c r="V5" s="290"/>
      <c r="W5" s="290"/>
      <c r="X5" s="290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38</v>
      </c>
      <c r="M6" s="291">
        <f ca="1">IF('1º P'!M5="","",'1º P'!M5)</f>
        <v>2019</v>
      </c>
      <c r="N6" s="291"/>
      <c r="O6" s="26"/>
    </row>
    <row r="7" spans="1:31" x14ac:dyDescent="0.25">
      <c r="B7" s="8" t="s">
        <v>9</v>
      </c>
      <c r="C7" s="292" t="str">
        <f>IF('1º P'!C6="","",'1º P'!C6)</f>
        <v>PRIMERO</v>
      </c>
      <c r="D7" s="292"/>
      <c r="E7" s="292"/>
      <c r="F7" s="292"/>
      <c r="G7" s="9"/>
      <c r="H7" s="10"/>
      <c r="I7" s="10"/>
      <c r="J7" s="10"/>
      <c r="K7" s="8" t="s">
        <v>10</v>
      </c>
      <c r="L7" s="292" t="str">
        <f>IF('1º P'!J6="","",'1º P'!J6)</f>
        <v>A</v>
      </c>
      <c r="M7" s="292"/>
      <c r="N7" s="292"/>
      <c r="O7" s="10"/>
      <c r="P7" s="10"/>
      <c r="Q7" s="10"/>
      <c r="R7" s="8" t="s">
        <v>12</v>
      </c>
      <c r="S7" s="292" t="str">
        <f>IF('1º P'!S6="","",'1º P'!S6)</f>
        <v/>
      </c>
      <c r="T7" s="292"/>
      <c r="U7" s="292"/>
      <c r="V7" s="292"/>
      <c r="W7" s="31"/>
      <c r="X7" s="31"/>
      <c r="Y7" s="31"/>
      <c r="Z7" s="31"/>
      <c r="AA7" s="31"/>
      <c r="AB7" s="31"/>
      <c r="AC7" s="31"/>
      <c r="AD7" s="31"/>
      <c r="AE7" s="11"/>
    </row>
    <row r="8" spans="1:31" x14ac:dyDescent="0.25">
      <c r="B8" s="8" t="s">
        <v>7</v>
      </c>
      <c r="C8" s="293" t="str">
        <f>IF('1º P'!C7="","",'1º P'!C7)</f>
        <v>EDUCACIÓN RELIGIOSA</v>
      </c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10"/>
      <c r="Q8" s="10"/>
      <c r="R8" s="8" t="s">
        <v>8</v>
      </c>
      <c r="S8" s="293" t="str">
        <f>IF('1º P'!S7="","",'1º P'!S7)</f>
        <v>NORMA LEYTON MAMANI</v>
      </c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11"/>
    </row>
    <row r="9" spans="1:31" x14ac:dyDescent="0.25">
      <c r="A9" s="52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263"/>
    </row>
    <row r="10" spans="1:31" x14ac:dyDescent="0.25">
      <c r="A10" s="52"/>
      <c r="B10" s="5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63"/>
    </row>
    <row r="11" spans="1:31" x14ac:dyDescent="0.25">
      <c r="A11" s="52"/>
      <c r="B11" s="53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63"/>
    </row>
    <row r="12" spans="1:31" x14ac:dyDescent="0.25">
      <c r="A12" s="52"/>
      <c r="B12" s="53"/>
      <c r="C12" s="37"/>
      <c r="D12" s="37"/>
      <c r="E12" s="37"/>
      <c r="F12" s="37"/>
      <c r="G12" s="37"/>
      <c r="H12" s="37"/>
      <c r="I12" s="38"/>
      <c r="J12" s="37"/>
      <c r="K12" s="37"/>
      <c r="L12" s="37"/>
      <c r="M12" s="37"/>
      <c r="N12" s="37"/>
      <c r="O12" s="38"/>
      <c r="P12" s="37"/>
      <c r="Q12" s="37"/>
      <c r="R12" s="37"/>
      <c r="S12" s="37"/>
      <c r="T12" s="38"/>
      <c r="U12" s="37"/>
      <c r="V12" s="37"/>
      <c r="W12" s="37"/>
      <c r="X12" s="37"/>
      <c r="Y12" s="38"/>
      <c r="Z12" s="37"/>
      <c r="AA12" s="37"/>
      <c r="AB12" s="37"/>
      <c r="AC12" s="37"/>
      <c r="AD12" s="38"/>
      <c r="AE12" s="263"/>
    </row>
    <row r="13" spans="1:31" s="12" customFormat="1" ht="12.75" x14ac:dyDescent="0.25">
      <c r="A13" s="39"/>
      <c r="B13" s="40"/>
      <c r="C13" s="41"/>
      <c r="D13" s="41"/>
      <c r="E13" s="41"/>
      <c r="F13" s="41"/>
      <c r="G13" s="41"/>
      <c r="H13" s="41"/>
      <c r="I13" s="42"/>
      <c r="J13" s="41"/>
      <c r="K13" s="41"/>
      <c r="L13" s="41"/>
      <c r="M13" s="41"/>
      <c r="N13" s="41"/>
      <c r="O13" s="42"/>
      <c r="P13" s="41"/>
      <c r="Q13" s="41"/>
      <c r="R13" s="41"/>
      <c r="S13" s="41"/>
      <c r="T13" s="42"/>
      <c r="U13" s="41"/>
      <c r="V13" s="41"/>
      <c r="W13" s="41"/>
      <c r="X13" s="41"/>
      <c r="Y13" s="42"/>
      <c r="Z13" s="41"/>
      <c r="AA13" s="41"/>
      <c r="AB13" s="41"/>
      <c r="AC13" s="41"/>
      <c r="AD13" s="42"/>
      <c r="AE13" s="51"/>
    </row>
    <row r="14" spans="1:31" s="13" customFormat="1" x14ac:dyDescent="0.25">
      <c r="A14" s="39"/>
      <c r="B14" s="40"/>
      <c r="C14" s="43"/>
      <c r="D14" s="4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4"/>
      <c r="P14" s="43"/>
      <c r="Q14" s="43"/>
      <c r="R14" s="43"/>
      <c r="S14" s="43"/>
      <c r="T14" s="44"/>
      <c r="U14" s="43"/>
      <c r="V14" s="43"/>
      <c r="W14" s="43"/>
      <c r="X14" s="43"/>
      <c r="Y14" s="44"/>
      <c r="Z14" s="43"/>
      <c r="AA14" s="43"/>
      <c r="AB14" s="43"/>
      <c r="AC14" s="43"/>
      <c r="AD14" s="44"/>
      <c r="AE14" s="44"/>
    </row>
    <row r="15" spans="1:31" s="13" customFormat="1" x14ac:dyDescent="0.25">
      <c r="A15" s="39"/>
      <c r="B15" s="40"/>
      <c r="C15" s="43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3"/>
      <c r="O15" s="44"/>
      <c r="P15" s="43"/>
      <c r="Q15" s="43"/>
      <c r="R15" s="43"/>
      <c r="S15" s="43"/>
      <c r="T15" s="44"/>
      <c r="U15" s="43"/>
      <c r="V15" s="43"/>
      <c r="W15" s="43"/>
      <c r="X15" s="43"/>
      <c r="Y15" s="44"/>
      <c r="Z15" s="43"/>
      <c r="AA15" s="43"/>
      <c r="AB15" s="43"/>
      <c r="AC15" s="43"/>
      <c r="AD15" s="44"/>
      <c r="AE15" s="44"/>
    </row>
    <row r="16" spans="1:31" s="13" customFormat="1" x14ac:dyDescent="0.25">
      <c r="A16" s="39"/>
      <c r="B16" s="40"/>
      <c r="C16" s="43"/>
      <c r="D16" s="43"/>
      <c r="E16" s="43"/>
      <c r="F16" s="43"/>
      <c r="G16" s="43"/>
      <c r="H16" s="43"/>
      <c r="I16" s="44"/>
      <c r="J16" s="43"/>
      <c r="K16" s="43"/>
      <c r="L16" s="43"/>
      <c r="M16" s="43"/>
      <c r="N16" s="43"/>
      <c r="O16" s="44"/>
      <c r="P16" s="43"/>
      <c r="Q16" s="43"/>
      <c r="R16" s="43"/>
      <c r="S16" s="43"/>
      <c r="T16" s="44"/>
      <c r="U16" s="43"/>
      <c r="V16" s="43"/>
      <c r="W16" s="43"/>
      <c r="X16" s="43"/>
      <c r="Y16" s="44"/>
      <c r="Z16" s="43"/>
      <c r="AA16" s="43"/>
      <c r="AB16" s="43"/>
      <c r="AC16" s="43"/>
      <c r="AD16" s="44"/>
      <c r="AE16" s="44"/>
    </row>
    <row r="17" spans="1:31" s="13" customFormat="1" x14ac:dyDescent="0.25">
      <c r="A17" s="39"/>
      <c r="B17" s="40"/>
      <c r="C17" s="43"/>
      <c r="D17" s="43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4"/>
      <c r="P17" s="43"/>
      <c r="Q17" s="43"/>
      <c r="R17" s="43"/>
      <c r="S17" s="43"/>
      <c r="T17" s="44"/>
      <c r="U17" s="43"/>
      <c r="V17" s="43"/>
      <c r="W17" s="43"/>
      <c r="X17" s="43"/>
      <c r="Y17" s="44"/>
      <c r="Z17" s="43"/>
      <c r="AA17" s="43"/>
      <c r="AB17" s="43"/>
      <c r="AC17" s="43"/>
      <c r="AD17" s="44"/>
      <c r="AE17" s="44"/>
    </row>
    <row r="18" spans="1:31" s="13" customFormat="1" x14ac:dyDescent="0.25">
      <c r="A18" s="39"/>
      <c r="B18" s="40"/>
      <c r="C18" s="43"/>
      <c r="D18" s="43"/>
      <c r="E18" s="43"/>
      <c r="F18" s="43"/>
      <c r="G18" s="43"/>
      <c r="H18" s="43"/>
      <c r="I18" s="44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4"/>
      <c r="U18" s="43"/>
      <c r="V18" s="43"/>
      <c r="W18" s="43"/>
      <c r="X18" s="43"/>
      <c r="Y18" s="44"/>
      <c r="Z18" s="43"/>
      <c r="AA18" s="43"/>
      <c r="AB18" s="43"/>
      <c r="AC18" s="43"/>
      <c r="AD18" s="44"/>
      <c r="AE18" s="44"/>
    </row>
    <row r="19" spans="1:31" s="13" customFormat="1" x14ac:dyDescent="0.25">
      <c r="A19" s="39"/>
      <c r="B19" s="40"/>
      <c r="C19" s="43"/>
      <c r="D19" s="43"/>
      <c r="E19" s="43"/>
      <c r="F19" s="43"/>
      <c r="G19" s="43"/>
      <c r="H19" s="43"/>
      <c r="I19" s="44"/>
      <c r="J19" s="43"/>
      <c r="K19" s="43"/>
      <c r="L19" s="43"/>
      <c r="M19" s="43"/>
      <c r="N19" s="43"/>
      <c r="O19" s="44"/>
      <c r="P19" s="43"/>
      <c r="Q19" s="43"/>
      <c r="R19" s="43"/>
      <c r="S19" s="43"/>
      <c r="T19" s="44"/>
      <c r="U19" s="43"/>
      <c r="V19" s="43"/>
      <c r="W19" s="43"/>
      <c r="X19" s="43"/>
      <c r="Y19" s="44"/>
      <c r="Z19" s="43"/>
      <c r="AA19" s="43"/>
      <c r="AB19" s="43"/>
      <c r="AC19" s="43"/>
      <c r="AD19" s="44"/>
      <c r="AE19" s="44"/>
    </row>
    <row r="20" spans="1:31" s="13" customFormat="1" x14ac:dyDescent="0.25">
      <c r="A20" s="39"/>
      <c r="B20" s="40"/>
      <c r="C20" s="43"/>
      <c r="D20" s="329" t="s">
        <v>0</v>
      </c>
      <c r="E20" s="329"/>
      <c r="F20" s="329" t="s">
        <v>1</v>
      </c>
      <c r="G20" s="329"/>
      <c r="H20" s="329" t="s">
        <v>2</v>
      </c>
      <c r="I20" s="329"/>
      <c r="J20" s="329" t="s">
        <v>3</v>
      </c>
      <c r="K20" s="329"/>
      <c r="L20" s="329" t="s">
        <v>4</v>
      </c>
      <c r="M20" s="329"/>
      <c r="N20" s="43"/>
      <c r="O20" s="44"/>
      <c r="P20" s="43"/>
      <c r="Q20" s="43"/>
      <c r="R20" s="43"/>
      <c r="S20" s="43"/>
      <c r="T20" s="44"/>
      <c r="U20" s="43"/>
      <c r="V20" s="43"/>
      <c r="W20" s="43"/>
      <c r="X20" s="43"/>
      <c r="Y20" s="44"/>
      <c r="Z20" s="43"/>
      <c r="AA20" s="43"/>
      <c r="AB20" s="43"/>
      <c r="AC20" s="43"/>
      <c r="AD20" s="44"/>
      <c r="AE20" s="44"/>
    </row>
    <row r="21" spans="1:31" s="13" customFormat="1" x14ac:dyDescent="0.25">
      <c r="A21" s="39"/>
      <c r="B21" s="40"/>
      <c r="C21" s="34"/>
      <c r="D21" s="35" t="s">
        <v>36</v>
      </c>
      <c r="E21" s="35" t="s">
        <v>37</v>
      </c>
      <c r="F21" s="43" t="s">
        <v>36</v>
      </c>
      <c r="G21" s="43" t="s">
        <v>37</v>
      </c>
      <c r="H21" s="43" t="s">
        <v>36</v>
      </c>
      <c r="I21" s="44" t="s">
        <v>37</v>
      </c>
      <c r="J21" s="43" t="s">
        <v>36</v>
      </c>
      <c r="K21" s="43" t="s">
        <v>37</v>
      </c>
      <c r="L21" s="43" t="s">
        <v>36</v>
      </c>
      <c r="M21" s="43" t="s">
        <v>37</v>
      </c>
      <c r="N21" s="43"/>
      <c r="O21" s="44"/>
      <c r="P21" s="43"/>
      <c r="Q21" s="43"/>
      <c r="R21" s="43"/>
      <c r="S21" s="43"/>
      <c r="T21" s="44"/>
      <c r="U21" s="43"/>
      <c r="V21" s="43"/>
      <c r="W21" s="43"/>
      <c r="X21" s="43"/>
      <c r="Y21" s="44"/>
      <c r="Z21" s="43"/>
      <c r="AA21" s="43"/>
      <c r="AB21" s="43"/>
      <c r="AC21" s="43"/>
      <c r="AD21" s="44"/>
      <c r="AE21" s="44"/>
    </row>
    <row r="22" spans="1:31" s="13" customFormat="1" x14ac:dyDescent="0.25">
      <c r="A22" s="39"/>
      <c r="B22" s="40"/>
      <c r="C22" s="32" t="s">
        <v>22</v>
      </c>
      <c r="D22" s="33">
        <f>'1º P'!Q32</f>
        <v>5.8823529411764705E-2</v>
      </c>
      <c r="E22" s="36">
        <f>'2º P'!Q32</f>
        <v>5.8823529411764705E-2</v>
      </c>
      <c r="F22" s="58">
        <f>'1º P'!T32</f>
        <v>5.8823529411764705E-2</v>
      </c>
      <c r="G22" s="58">
        <f>'2º P'!T32</f>
        <v>0</v>
      </c>
      <c r="H22" s="58">
        <f>'1º P'!W32</f>
        <v>0.11764705882352941</v>
      </c>
      <c r="I22" s="161">
        <f>'2º P'!W32</f>
        <v>0</v>
      </c>
      <c r="J22" s="58" t="str">
        <f>'1º P'!Z32</f>
        <v/>
      </c>
      <c r="K22" s="58" t="str">
        <f>'2º P'!Z32</f>
        <v/>
      </c>
      <c r="L22" s="58" t="str">
        <f>'1º P'!AC32</f>
        <v/>
      </c>
      <c r="M22" s="58" t="str">
        <f>'2º P'!AC32</f>
        <v/>
      </c>
      <c r="N22" s="43"/>
      <c r="O22" s="44"/>
      <c r="P22" s="43"/>
      <c r="Q22" s="43"/>
      <c r="R22" s="43"/>
      <c r="S22" s="43"/>
      <c r="T22" s="44"/>
      <c r="U22" s="43"/>
      <c r="V22" s="43"/>
      <c r="W22" s="43"/>
      <c r="X22" s="43"/>
      <c r="Y22" s="44"/>
      <c r="Z22" s="43"/>
      <c r="AA22" s="43"/>
      <c r="AB22" s="43"/>
      <c r="AC22" s="43"/>
      <c r="AD22" s="44"/>
      <c r="AE22" s="44"/>
    </row>
    <row r="23" spans="1:31" s="13" customFormat="1" x14ac:dyDescent="0.25">
      <c r="A23" s="39"/>
      <c r="B23" s="40"/>
      <c r="C23" s="32" t="s">
        <v>23</v>
      </c>
      <c r="D23" s="33">
        <f>'1º P'!Q33</f>
        <v>0.76470588235294112</v>
      </c>
      <c r="E23" s="36">
        <f>'2º P'!Q33</f>
        <v>0.70588235294117652</v>
      </c>
      <c r="F23" s="58">
        <f>'1º P'!T33</f>
        <v>0.76470588235294112</v>
      </c>
      <c r="G23" s="58">
        <f>'2º P'!T33</f>
        <v>0.82352941176470584</v>
      </c>
      <c r="H23" s="58">
        <f>'1º P'!W33</f>
        <v>0</v>
      </c>
      <c r="I23" s="161">
        <f>'2º P'!W33</f>
        <v>5.8823529411764705E-2</v>
      </c>
      <c r="J23" s="58" t="str">
        <f>'1º P'!Z33</f>
        <v/>
      </c>
      <c r="K23" s="58" t="str">
        <f>'2º P'!Z33</f>
        <v/>
      </c>
      <c r="L23" s="58" t="str">
        <f>'1º P'!AC33</f>
        <v/>
      </c>
      <c r="M23" s="58" t="str">
        <f>'2º P'!AC33</f>
        <v/>
      </c>
      <c r="N23" s="43"/>
      <c r="O23" s="44"/>
      <c r="P23" s="43"/>
      <c r="Q23" s="43"/>
      <c r="R23" s="43"/>
      <c r="S23" s="43"/>
      <c r="T23" s="44"/>
      <c r="U23" s="43"/>
      <c r="V23" s="43"/>
      <c r="W23" s="43"/>
      <c r="X23" s="43"/>
      <c r="Y23" s="44"/>
      <c r="Z23" s="43"/>
      <c r="AA23" s="43"/>
      <c r="AB23" s="43"/>
      <c r="AC23" s="43"/>
      <c r="AD23" s="44"/>
      <c r="AE23" s="44"/>
    </row>
    <row r="24" spans="1:31" s="13" customFormat="1" x14ac:dyDescent="0.25">
      <c r="A24" s="39"/>
      <c r="B24" s="40"/>
      <c r="C24" s="32" t="s">
        <v>24</v>
      </c>
      <c r="D24" s="33">
        <f>'1º P'!Q34</f>
        <v>0.11764705882352941</v>
      </c>
      <c r="E24" s="36">
        <f>'2º P'!Q34</f>
        <v>5.8823529411764705E-2</v>
      </c>
      <c r="F24" s="58">
        <f>'1º P'!T34</f>
        <v>5.8823529411764705E-2</v>
      </c>
      <c r="G24" s="58">
        <f>'2º P'!T34</f>
        <v>0.11764705882352941</v>
      </c>
      <c r="H24" s="58">
        <f>'1º P'!W34</f>
        <v>0</v>
      </c>
      <c r="I24" s="161">
        <f>'2º P'!W34</f>
        <v>5.8823529411764705E-2</v>
      </c>
      <c r="J24" s="58" t="str">
        <f>'1º P'!Z34</f>
        <v/>
      </c>
      <c r="K24" s="58" t="str">
        <f>'2º P'!Z34</f>
        <v/>
      </c>
      <c r="L24" s="58" t="str">
        <f>'1º P'!AC34</f>
        <v/>
      </c>
      <c r="M24" s="58" t="str">
        <f>'2º P'!AC34</f>
        <v/>
      </c>
      <c r="N24" s="43"/>
      <c r="O24" s="44"/>
      <c r="P24" s="43"/>
      <c r="Q24" s="43"/>
      <c r="R24" s="43"/>
      <c r="S24" s="43"/>
      <c r="T24" s="44"/>
      <c r="U24" s="43"/>
      <c r="V24" s="43"/>
      <c r="W24" s="43"/>
      <c r="X24" s="43"/>
      <c r="Y24" s="44"/>
      <c r="Z24" s="43"/>
      <c r="AA24" s="43"/>
      <c r="AB24" s="43"/>
      <c r="AC24" s="43"/>
      <c r="AD24" s="44"/>
      <c r="AE24" s="44"/>
    </row>
    <row r="25" spans="1:31" s="13" customFormat="1" x14ac:dyDescent="0.25">
      <c r="A25" s="39"/>
      <c r="B25" s="40"/>
      <c r="C25" s="32" t="s">
        <v>25</v>
      </c>
      <c r="D25" s="33">
        <f>'1º P'!Q35</f>
        <v>5.8823529411764705E-2</v>
      </c>
      <c r="E25" s="36">
        <f>'2º P'!Q35</f>
        <v>0.17647058823529413</v>
      </c>
      <c r="F25" s="58">
        <f>'1º P'!T35</f>
        <v>0.11764705882352941</v>
      </c>
      <c r="G25" s="58">
        <f>'2º P'!T35</f>
        <v>5.8823529411764705E-2</v>
      </c>
      <c r="H25" s="58">
        <f>'1º P'!W35</f>
        <v>0</v>
      </c>
      <c r="I25" s="161">
        <f>'2º P'!W35</f>
        <v>0</v>
      </c>
      <c r="J25" s="58" t="str">
        <f>'1º P'!Z35</f>
        <v/>
      </c>
      <c r="K25" s="58" t="str">
        <f>'2º P'!Z35</f>
        <v/>
      </c>
      <c r="L25" s="58" t="str">
        <f>'1º P'!AC35</f>
        <v/>
      </c>
      <c r="M25" s="58" t="str">
        <f>'2º P'!AC35</f>
        <v/>
      </c>
      <c r="N25" s="43"/>
      <c r="O25" s="44"/>
      <c r="P25" s="43"/>
      <c r="Q25" s="43"/>
      <c r="R25" s="43"/>
      <c r="S25" s="43"/>
      <c r="T25" s="44"/>
      <c r="U25" s="43"/>
      <c r="V25" s="43"/>
      <c r="W25" s="43"/>
      <c r="X25" s="43"/>
      <c r="Y25" s="44"/>
      <c r="Z25" s="43"/>
      <c r="AA25" s="43"/>
      <c r="AB25" s="43"/>
      <c r="AC25" s="43"/>
      <c r="AD25" s="44"/>
      <c r="AE25" s="44"/>
    </row>
    <row r="26" spans="1:31" s="13" customFormat="1" x14ac:dyDescent="0.25">
      <c r="A26" s="39"/>
      <c r="B26" s="40"/>
      <c r="C26" s="43"/>
      <c r="D26" s="43"/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4"/>
      <c r="P26" s="43"/>
      <c r="Q26" s="43"/>
      <c r="R26" s="43"/>
      <c r="S26" s="43"/>
      <c r="T26" s="44"/>
      <c r="U26" s="43"/>
      <c r="V26" s="43"/>
      <c r="W26" s="43"/>
      <c r="X26" s="43"/>
      <c r="Y26" s="44"/>
      <c r="Z26" s="43"/>
      <c r="AA26" s="43"/>
      <c r="AB26" s="43"/>
      <c r="AC26" s="43"/>
      <c r="AD26" s="44"/>
      <c r="AE26" s="44"/>
    </row>
    <row r="27" spans="1:31" s="13" customFormat="1" x14ac:dyDescent="0.25">
      <c r="A27" s="39"/>
      <c r="B27" s="40"/>
      <c r="C27" s="43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3"/>
      <c r="O27" s="44"/>
      <c r="P27" s="43"/>
      <c r="Q27" s="43"/>
      <c r="R27" s="43"/>
      <c r="S27" s="43"/>
      <c r="T27" s="44"/>
      <c r="U27" s="43"/>
      <c r="V27" s="43"/>
      <c r="W27" s="43"/>
      <c r="X27" s="43"/>
      <c r="Y27" s="44"/>
      <c r="Z27" s="43"/>
      <c r="AA27" s="43"/>
      <c r="AB27" s="43"/>
      <c r="AC27" s="43"/>
      <c r="AD27" s="44"/>
      <c r="AE27" s="44"/>
    </row>
    <row r="28" spans="1:31" x14ac:dyDescent="0.25">
      <c r="A28" s="45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  <c r="O28" s="50"/>
      <c r="P28" s="298"/>
      <c r="Q28" s="298"/>
      <c r="R28" s="47"/>
      <c r="S28" s="47"/>
      <c r="T28" s="47"/>
      <c r="U28" s="49"/>
      <c r="V28" s="50"/>
      <c r="W28" s="299"/>
      <c r="X28" s="299"/>
      <c r="Y28" s="47"/>
      <c r="Z28" s="300"/>
      <c r="AA28" s="300"/>
      <c r="AB28" s="300"/>
      <c r="AC28" s="300"/>
      <c r="AD28" s="300"/>
      <c r="AE28" s="48"/>
    </row>
    <row r="29" spans="1:31" x14ac:dyDescent="0.25">
      <c r="A29" s="45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  <c r="O29" s="50"/>
      <c r="P29" s="298"/>
      <c r="Q29" s="298"/>
      <c r="R29" s="47"/>
      <c r="S29" s="47"/>
      <c r="T29" s="47"/>
      <c r="U29" s="49"/>
      <c r="V29" s="50"/>
      <c r="W29" s="299"/>
      <c r="X29" s="299"/>
      <c r="Y29" s="47"/>
      <c r="Z29" s="300"/>
      <c r="AA29" s="300"/>
      <c r="AB29" s="300"/>
      <c r="AC29" s="300"/>
      <c r="AD29" s="300"/>
      <c r="AE29" s="48"/>
    </row>
    <row r="30" spans="1:31" x14ac:dyDescent="0.25">
      <c r="A30" s="39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50"/>
      <c r="W30" s="299"/>
      <c r="X30" s="299"/>
      <c r="Y30" s="47"/>
      <c r="Z30" s="300"/>
      <c r="AA30" s="300"/>
      <c r="AB30" s="300"/>
      <c r="AC30" s="300"/>
      <c r="AD30" s="300"/>
      <c r="AE30" s="48"/>
    </row>
    <row r="31" spans="1:31" x14ac:dyDescent="0.25"/>
    <row r="32" spans="1:31" x14ac:dyDescent="0.25">
      <c r="B32" s="15"/>
      <c r="C32" s="287"/>
      <c r="D32" s="287"/>
      <c r="E32" s="287"/>
      <c r="F32" s="287"/>
      <c r="G32" s="287"/>
      <c r="H32" s="287"/>
      <c r="I32" s="287"/>
      <c r="J32" s="287"/>
      <c r="M32" s="59"/>
      <c r="N32" s="59"/>
      <c r="O32" s="59"/>
      <c r="P32" s="59"/>
      <c r="Q32" s="59"/>
      <c r="R32" s="59"/>
      <c r="S32" s="59"/>
      <c r="T32" s="73" t="str">
        <f>IF('1º P'!K36="","",'1º P'!K36)</f>
        <v>Tacna,</v>
      </c>
      <c r="U32" s="296">
        <f ca="1">NOW()</f>
        <v>43587.986739930559</v>
      </c>
      <c r="V32" s="296"/>
      <c r="W32" s="296"/>
      <c r="X32" s="296"/>
      <c r="Y32" s="296"/>
      <c r="Z32" s="296"/>
      <c r="AA32" s="296"/>
      <c r="AB32" s="296"/>
      <c r="AC32" s="296"/>
      <c r="AD32" s="296"/>
    </row>
    <row r="33" spans="2:29" s="3" customFormat="1" x14ac:dyDescent="0.25">
      <c r="B33" s="23"/>
      <c r="C33" s="59"/>
      <c r="D33" s="59"/>
      <c r="E33" s="59"/>
      <c r="F33" s="59"/>
      <c r="G33" s="59"/>
      <c r="H33" s="59"/>
      <c r="I33" s="59"/>
      <c r="J33" s="59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</row>
    <row r="34" spans="2:29" s="3" customFormat="1" ht="15" customHeight="1" x14ac:dyDescent="0.25">
      <c r="B34" s="15" t="s">
        <v>50</v>
      </c>
      <c r="J34" s="71" t="s">
        <v>26</v>
      </c>
    </row>
    <row r="35" spans="2:29" s="3" customFormat="1" ht="15" customHeight="1" x14ac:dyDescent="0.25">
      <c r="B35" s="74" t="str">
        <f>IF('1º P'!S7="","",'1º P'!S7)</f>
        <v>NORMA LEYTON MAMANI</v>
      </c>
      <c r="J35" s="72" t="str">
        <f>IF('1º P'!C37="","",'1º P'!C37)</f>
        <v>SUBDIRECCIÓN</v>
      </c>
      <c r="R35" s="16"/>
    </row>
    <row r="36" spans="2:29" s="3" customFormat="1" ht="15" customHeight="1" x14ac:dyDescent="0.25">
      <c r="B36" s="6"/>
      <c r="R36" s="126" t="s">
        <v>39</v>
      </c>
    </row>
    <row r="37" spans="2:29" s="3" customFormat="1" ht="15" hidden="1" customHeight="1" x14ac:dyDescent="0.25">
      <c r="B37" s="6"/>
    </row>
    <row r="38" spans="2:29" s="3" customFormat="1" ht="15" hidden="1" customHeight="1" x14ac:dyDescent="0.25">
      <c r="B38" s="6"/>
    </row>
    <row r="39" spans="2:29" s="3" customFormat="1" ht="15" hidden="1" customHeight="1" x14ac:dyDescent="0.25">
      <c r="B39" s="6"/>
    </row>
    <row r="40" spans="2:29" s="3" customFormat="1" ht="15" hidden="1" customHeight="1" x14ac:dyDescent="0.25">
      <c r="B40" s="6"/>
    </row>
    <row r="41" spans="2:29" s="3" customFormat="1" ht="15" hidden="1" customHeight="1" x14ac:dyDescent="0.25">
      <c r="B41" s="6"/>
    </row>
    <row r="42" spans="2:29" s="3" customFormat="1" ht="15" hidden="1" customHeight="1" x14ac:dyDescent="0.25">
      <c r="B42" s="6"/>
    </row>
    <row r="43" spans="2:29" s="3" customFormat="1" ht="15" hidden="1" customHeight="1" x14ac:dyDescent="0.25">
      <c r="B43" s="6"/>
    </row>
    <row r="44" spans="2:29" s="3" customFormat="1" ht="15" hidden="1" customHeight="1" x14ac:dyDescent="0.25">
      <c r="B44" s="6"/>
    </row>
    <row r="45" spans="2:29" s="3" customFormat="1" ht="15" hidden="1" customHeight="1" x14ac:dyDescent="0.25">
      <c r="B45" s="6"/>
    </row>
    <row r="46" spans="2:29" s="3" customFormat="1" ht="15" hidden="1" customHeight="1" x14ac:dyDescent="0.25">
      <c r="B46" s="6"/>
    </row>
    <row r="47" spans="2:29" s="3" customFormat="1" ht="15" hidden="1" customHeight="1" x14ac:dyDescent="0.25">
      <c r="B47" s="6"/>
    </row>
    <row r="48" spans="2:29" s="3" customFormat="1" ht="15" hidden="1" customHeight="1" x14ac:dyDescent="0.25">
      <c r="B48" s="6"/>
    </row>
    <row r="49" s="3" customFormat="1" ht="15" hidden="1" customHeight="1" x14ac:dyDescent="0.25"/>
    <row r="50" s="3" customFormat="1" ht="15" hidden="1" customHeight="1" x14ac:dyDescent="0.25"/>
    <row r="51" s="3" customFormat="1" ht="15" hidden="1" customHeight="1" x14ac:dyDescent="0.25"/>
    <row r="52" s="3" customFormat="1" ht="15" hidden="1" customHeight="1" x14ac:dyDescent="0.25"/>
    <row r="53" s="3" customFormat="1" ht="15" hidden="1" customHeight="1" x14ac:dyDescent="0.25"/>
    <row r="54" s="3" customFormat="1" ht="15" hidden="1" customHeight="1" x14ac:dyDescent="0.25"/>
    <row r="55" s="3" customFormat="1" ht="15" hidden="1" customHeight="1" x14ac:dyDescent="0.25"/>
    <row r="56" s="3" customFormat="1" ht="15" hidden="1" customHeight="1" x14ac:dyDescent="0.25"/>
    <row r="57" s="3" customFormat="1" ht="15" hidden="1" customHeight="1" x14ac:dyDescent="0.25"/>
    <row r="58" s="3" customFormat="1" ht="15" hidden="1" customHeight="1" x14ac:dyDescent="0.25"/>
    <row r="59" s="3" customFormat="1" ht="15" hidden="1" customHeight="1" x14ac:dyDescent="0.25"/>
    <row r="60" s="3" customFormat="1" ht="15" hidden="1" customHeight="1" x14ac:dyDescent="0.25"/>
    <row r="61" s="3" customFormat="1" ht="15" hidden="1" customHeight="1" x14ac:dyDescent="0.25"/>
    <row r="62" s="3" customFormat="1" ht="15" hidden="1" customHeight="1" x14ac:dyDescent="0.25"/>
  </sheetData>
  <sheetProtection password="C4F5" sheet="1" scenarios="1"/>
  <mergeCells count="33">
    <mergeCell ref="AE9:AE12"/>
    <mergeCell ref="C10:I10"/>
    <mergeCell ref="J10:O10"/>
    <mergeCell ref="P10:T10"/>
    <mergeCell ref="U10:Y10"/>
    <mergeCell ref="Z10:AD10"/>
    <mergeCell ref="C11:I11"/>
    <mergeCell ref="J11:O11"/>
    <mergeCell ref="P11:T11"/>
    <mergeCell ref="U11:Y11"/>
    <mergeCell ref="Z11:AD11"/>
    <mergeCell ref="U32:AD32"/>
    <mergeCell ref="D20:E20"/>
    <mergeCell ref="P29:Q29"/>
    <mergeCell ref="F20:G20"/>
    <mergeCell ref="W30:X30"/>
    <mergeCell ref="J20:K20"/>
    <mergeCell ref="S33:AC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Z28:AD30"/>
    <mergeCell ref="P28:Q28"/>
    <mergeCell ref="W28:X28"/>
    <mergeCell ref="H20:I20"/>
    <mergeCell ref="W29:X29"/>
    <mergeCell ref="L20:M20"/>
  </mergeCells>
  <conditionalFormatting sqref="C13:AE19 C20:D20 F20 H20 J20 L20 N20:AE20 C21:AE27">
    <cfRule type="cellIs" dxfId="63" priority="1" operator="equal">
      <formula>"C"</formula>
    </cfRule>
    <cfRule type="cellIs" dxfId="62" priority="2" operator="equal">
      <formula>"B"</formula>
    </cfRule>
    <cfRule type="cellIs" dxfId="61" priority="3" operator="equal">
      <formula>"AD"</formula>
    </cfRule>
    <cfRule type="cellIs" dxfId="60" priority="4" operator="equal">
      <formula>"A"</formula>
    </cfRule>
  </conditionalFormatting>
  <dataValidations count="4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</dataValidations>
  <printOptions horizontalCentered="1" verticalCentered="1"/>
  <pageMargins left="0.23622047244094491" right="0.23622047244094491" top="0" bottom="0.74803149606299213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38100</xdr:rowOff>
              </from>
              <to>
                <xdr:col>1</xdr:col>
                <xdr:colOff>390525</xdr:colOff>
                <xdr:row>3</xdr:row>
                <xdr:rowOff>152400</xdr:rowOff>
              </to>
            </anchor>
          </objectPr>
        </oleObject>
      </mc:Choice>
      <mc:Fallback>
        <oleObject progId="CorelDRAW.Graphic.1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D37"/>
  <sheetViews>
    <sheetView zoomScale="128" zoomScaleNormal="128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7" customWidth="1"/>
    <col min="31" max="31" width="0.140625" style="48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2" t="str">
        <f>IF('1º P'!B1="","",'1º P'!B1)</f>
        <v>INSTITUCIÓN EDUCATIVA</v>
      </c>
      <c r="C1" s="17"/>
      <c r="D1" s="17"/>
      <c r="E1" s="17"/>
      <c r="F1" s="2"/>
      <c r="G1" s="2"/>
      <c r="X1" s="122"/>
      <c r="Y1" s="122"/>
      <c r="Z1" s="122"/>
      <c r="AA1" s="122"/>
      <c r="AD1" s="154" t="str">
        <f>'1º P'!AC1</f>
        <v>VERSIÓN: 04·2019</v>
      </c>
      <c r="AE1" s="3"/>
    </row>
    <row r="2" spans="1:32 16384:16384" ht="9" customHeight="1" x14ac:dyDescent="0.25">
      <c r="B2" s="92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9" customHeight="1" x14ac:dyDescent="0.25">
      <c r="B3" s="92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249" t="s">
        <v>29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309" t="str">
        <f>IF('1º P'!T4="","",'1º P'!T4)</f>
        <v>REGULAR</v>
      </c>
      <c r="U4" s="309"/>
      <c r="V4" s="309"/>
      <c r="W4" s="309"/>
      <c r="X4" s="309"/>
      <c r="Y4" s="25"/>
      <c r="Z4" s="25"/>
      <c r="AA4" s="25"/>
      <c r="AB4" s="25"/>
      <c r="AC4" s="155"/>
      <c r="AD4" s="155"/>
      <c r="AE4" s="155"/>
    </row>
    <row r="5" spans="1:32 16384:16384" ht="13.5" customHeight="1" x14ac:dyDescent="0.3">
      <c r="K5" s="76"/>
      <c r="L5" s="108" t="s">
        <v>42</v>
      </c>
      <c r="M5" s="260">
        <f ca="1">IF('1º P'!M5="","",'1º P'!M5)</f>
        <v>2019</v>
      </c>
      <c r="N5" s="260"/>
      <c r="O5" s="26"/>
    </row>
    <row r="6" spans="1:32 16384:16384" ht="12" customHeight="1" x14ac:dyDescent="0.25">
      <c r="B6" s="8" t="s">
        <v>9</v>
      </c>
      <c r="C6" s="310" t="str">
        <f>IF('1º P'!C6="","",'1º P'!C6)</f>
        <v>PRIMERO</v>
      </c>
      <c r="D6" s="310"/>
      <c r="E6" s="310"/>
      <c r="F6" s="310"/>
      <c r="G6" s="9"/>
      <c r="H6" s="10"/>
      <c r="I6" s="8" t="s">
        <v>10</v>
      </c>
      <c r="J6" s="292" t="str">
        <f>IF('1º P'!J6="","",'1º P'!J6)</f>
        <v>A</v>
      </c>
      <c r="K6" s="292"/>
      <c r="L6" s="292"/>
      <c r="M6" s="80"/>
      <c r="N6" s="80"/>
      <c r="O6" s="10"/>
      <c r="P6" s="10"/>
      <c r="Q6" s="10"/>
      <c r="R6" s="81" t="str">
        <f>IF('1º P'!N6="","",'1º P'!N6)</f>
        <v>NIVEL EDUCATIVO:</v>
      </c>
      <c r="S6" s="292" t="str">
        <f>IF('1º P'!S6="","",'1º P'!S6)</f>
        <v/>
      </c>
      <c r="T6" s="292"/>
      <c r="U6" s="292"/>
      <c r="V6" s="292"/>
      <c r="W6" s="31"/>
      <c r="X6" s="31"/>
      <c r="Y6" s="31"/>
      <c r="Z6" s="31"/>
      <c r="AA6" s="31"/>
      <c r="AB6" s="31"/>
      <c r="AC6" s="156"/>
      <c r="AD6" s="156"/>
      <c r="AE6" s="157"/>
    </row>
    <row r="7" spans="1:32 16384:16384" ht="12.75" customHeight="1" thickBot="1" x14ac:dyDescent="0.3">
      <c r="B7" s="8" t="s">
        <v>45</v>
      </c>
      <c r="C7" s="293" t="str">
        <f>IF('1º P'!C7="","",'1º P'!C7)</f>
        <v>EDUCACIÓN RELIGIOSA</v>
      </c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10"/>
      <c r="Q7" s="10"/>
      <c r="R7" s="8" t="s">
        <v>8</v>
      </c>
      <c r="S7" s="293" t="str">
        <f>IF('1º P'!S7="","",'1º P'!S7)</f>
        <v>NORMA LEYTON MAMANI</v>
      </c>
      <c r="T7" s="293"/>
      <c r="U7" s="293"/>
      <c r="V7" s="293"/>
      <c r="W7" s="293"/>
      <c r="X7" s="293"/>
      <c r="Y7" s="293"/>
      <c r="Z7" s="293"/>
      <c r="AA7" s="293"/>
      <c r="AB7" s="293"/>
      <c r="AC7" s="151"/>
      <c r="AD7" s="151"/>
      <c r="AE7" s="157"/>
    </row>
    <row r="8" spans="1:32 16384:16384" ht="12" customHeight="1" x14ac:dyDescent="0.25">
      <c r="A8" s="251" t="s">
        <v>6</v>
      </c>
      <c r="B8" s="301" t="s">
        <v>27</v>
      </c>
      <c r="C8" s="306" t="s">
        <v>5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8"/>
      <c r="AC8" s="137"/>
      <c r="AD8" s="137"/>
      <c r="AE8" s="263"/>
    </row>
    <row r="9" spans="1:32 16384:16384" ht="11.25" customHeight="1" thickBot="1" x14ac:dyDescent="0.3">
      <c r="A9" s="251"/>
      <c r="B9" s="301"/>
      <c r="C9" s="283" t="s">
        <v>86</v>
      </c>
      <c r="D9" s="259"/>
      <c r="E9" s="259"/>
      <c r="F9" s="259"/>
      <c r="G9" s="259"/>
      <c r="H9" s="259"/>
      <c r="I9" s="259"/>
      <c r="J9" s="259" t="s">
        <v>87</v>
      </c>
      <c r="K9" s="259"/>
      <c r="L9" s="259"/>
      <c r="M9" s="259"/>
      <c r="N9" s="259"/>
      <c r="O9" s="259"/>
      <c r="P9" s="259" t="s">
        <v>88</v>
      </c>
      <c r="Q9" s="259"/>
      <c r="R9" s="259"/>
      <c r="S9" s="259"/>
      <c r="T9" s="259"/>
      <c r="U9" s="259" t="s">
        <v>89</v>
      </c>
      <c r="V9" s="259"/>
      <c r="W9" s="259"/>
      <c r="X9" s="259"/>
      <c r="Y9" s="259"/>
      <c r="Z9" s="259" t="s">
        <v>90</v>
      </c>
      <c r="AA9" s="259"/>
      <c r="AB9" s="284"/>
      <c r="AC9" s="136"/>
      <c r="AD9" s="136"/>
      <c r="AE9" s="263"/>
    </row>
    <row r="10" spans="1:32 16384:16384" ht="37.5" customHeight="1" thickBot="1" x14ac:dyDescent="0.3">
      <c r="A10" s="251"/>
      <c r="B10" s="302"/>
      <c r="C10" s="303" t="str">
        <f>IF('1º P'!C10="","",'1º P'!C10)</f>
        <v>CONSTRUYE SU IDENT COMO PERS HUM, AMADA POR DIOS, DIGNA, LIBRE Y TRASCEN, COMPREN LA DOCT DE SU RELIG, ABIERTAS AL DIALOG CON LAS QUE LE SON CERCANAS</v>
      </c>
      <c r="D10" s="304"/>
      <c r="E10" s="304"/>
      <c r="F10" s="304"/>
      <c r="G10" s="304"/>
      <c r="H10" s="304"/>
      <c r="I10" s="305"/>
      <c r="J10" s="303" t="str">
        <f>IF('1º P'!J10="","",'1º P'!J10)</f>
        <v>ASUME LA EXPER DEL ENCUENT PERS Y COMUNIT CON DIOS EN SU PROYECT DE VIDA EN COHERENCIA CON SU CREENCIA RELIGIOSA</v>
      </c>
      <c r="K10" s="304"/>
      <c r="L10" s="304"/>
      <c r="M10" s="304"/>
      <c r="N10" s="304"/>
      <c r="O10" s="305"/>
      <c r="P10" s="303" t="str">
        <f>IF('1º P'!P10="","",'1º P'!P10)</f>
        <v>X</v>
      </c>
      <c r="Q10" s="304"/>
      <c r="R10" s="304"/>
      <c r="S10" s="304"/>
      <c r="T10" s="305"/>
      <c r="U10" s="303" t="str">
        <f>IF('1º P'!U10="","",'1º P'!U10)</f>
        <v/>
      </c>
      <c r="V10" s="304"/>
      <c r="W10" s="304"/>
      <c r="X10" s="304"/>
      <c r="Y10" s="305"/>
      <c r="Z10" s="303" t="str">
        <f>IF('1º P'!Z10="","",'1º P'!Z10)</f>
        <v/>
      </c>
      <c r="AA10" s="304"/>
      <c r="AB10" s="305"/>
      <c r="AC10" s="152"/>
      <c r="AD10" s="152"/>
      <c r="AE10" s="263"/>
    </row>
    <row r="11" spans="1:32 16384:16384" ht="93.75" customHeight="1" thickBot="1" x14ac:dyDescent="0.3">
      <c r="A11" s="251"/>
      <c r="B11" s="302"/>
      <c r="C11" s="87" t="str">
        <f>IF('1º P'!C11="","",'1º P'!C11)</f>
        <v>Conoce a Dios y asume su ident relig y espirit como pers digna, libre y trascent</v>
      </c>
      <c r="D11" s="87" t="str">
        <f>IF('1º P'!D11="","",'1º P'!D11)</f>
        <v>Cultiva y valora las manif. relig. de su entorno argument su fe de manera comprensible y respetuosa</v>
      </c>
      <c r="E11" s="87" t="str">
        <f>IF('1º P'!E11="","",'1º P'!E11)</f>
        <v/>
      </c>
      <c r="F11" s="87" t="str">
        <f>IF('1º P'!F11="","",'1º P'!F11)</f>
        <v/>
      </c>
      <c r="G11" s="87" t="str">
        <f>IF('1º P'!G11="","",'1º P'!G11)</f>
        <v/>
      </c>
      <c r="H11" s="87" t="str">
        <f>IF('1º P'!H11="","",'1º P'!H11)</f>
        <v/>
      </c>
      <c r="I11" s="103" t="s">
        <v>56</v>
      </c>
      <c r="J11" s="88" t="str">
        <f>IF('1º P'!J11="","",'1º P'!J11)</f>
        <v>Transf su entorno desde el encuent pers y comunit con Dios y desde la fe que profesa</v>
      </c>
      <c r="K11" s="88" t="str">
        <f>IF('1º P'!K11="","",'1º P'!K11)</f>
        <v>Actúa coherentemente en razón de su fe según los princ de su conc moral en situac de la vida</v>
      </c>
      <c r="L11" s="88" t="str">
        <f>IF('1º P'!L11="","",'1º P'!L11)</f>
        <v/>
      </c>
      <c r="M11" s="88" t="str">
        <f>IF('1º P'!M11="","",'1º P'!M11)</f>
        <v/>
      </c>
      <c r="N11" s="88" t="str">
        <f>IF('1º P'!N11="","",'1º P'!N11)</f>
        <v/>
      </c>
      <c r="O11" s="103" t="s">
        <v>56</v>
      </c>
      <c r="P11" s="88" t="str">
        <f>IF('1º P'!P11="","",'1º P'!P11)</f>
        <v/>
      </c>
      <c r="Q11" s="88" t="str">
        <f>IF('1º P'!Q11="","",'1º P'!Q11)</f>
        <v/>
      </c>
      <c r="R11" s="88" t="str">
        <f>IF('1º P'!R11="","",'1º P'!R11)</f>
        <v/>
      </c>
      <c r="S11" s="88" t="str">
        <f>IF('1º P'!S11="","",'1º P'!S11)</f>
        <v/>
      </c>
      <c r="T11" s="103" t="s">
        <v>56</v>
      </c>
      <c r="U11" s="88" t="str">
        <f>IF('1º P'!U11="","",'1º P'!U11)</f>
        <v/>
      </c>
      <c r="V11" s="88" t="str">
        <f>IF('1º P'!V11="","",'1º P'!V11)</f>
        <v/>
      </c>
      <c r="W11" s="88" t="str">
        <f>IF('1º P'!W11="","",'1º P'!W11)</f>
        <v/>
      </c>
      <c r="X11" s="88" t="str">
        <f>IF('1º P'!X11="","",'1º P'!X11)</f>
        <v/>
      </c>
      <c r="Y11" s="103" t="s">
        <v>56</v>
      </c>
      <c r="Z11" s="158" t="str">
        <f>IF('1º P'!Z11="","",'1º P'!Z11)</f>
        <v/>
      </c>
      <c r="AA11" s="158" t="str">
        <f>IF('1º P'!AA11="","",'1º P'!AA11)</f>
        <v/>
      </c>
      <c r="AB11" s="103" t="s">
        <v>56</v>
      </c>
      <c r="AC11" s="138"/>
      <c r="AD11" s="138"/>
      <c r="AE11" s="263"/>
    </row>
    <row r="12" spans="1:32 16384:16384" s="12" customFormat="1" ht="15.75" customHeight="1" x14ac:dyDescent="0.25">
      <c r="A12" s="20">
        <v>1</v>
      </c>
      <c r="B12" s="28" t="str">
        <f>IF('1º P'!B12="","",'1º P'!B12)</f>
        <v>Almonte Limachi, Mayte Marilia</v>
      </c>
      <c r="C12" s="213"/>
      <c r="D12" s="213" t="s">
        <v>110</v>
      </c>
      <c r="E12" s="213"/>
      <c r="F12" s="213"/>
      <c r="G12" s="213"/>
      <c r="H12" s="214"/>
      <c r="I12" s="104" t="s">
        <v>33</v>
      </c>
      <c r="J12" s="213" t="s">
        <v>33</v>
      </c>
      <c r="K12" s="213"/>
      <c r="L12" s="213"/>
      <c r="M12" s="213"/>
      <c r="N12" s="214"/>
      <c r="O12" s="104" t="s">
        <v>33</v>
      </c>
      <c r="P12" s="222" t="s">
        <v>110</v>
      </c>
      <c r="Q12" s="213"/>
      <c r="R12" s="213"/>
      <c r="S12" s="214"/>
      <c r="T12" s="104"/>
      <c r="U12" s="222" t="s">
        <v>118</v>
      </c>
      <c r="V12" s="213"/>
      <c r="W12" s="213"/>
      <c r="X12" s="214"/>
      <c r="Y12" s="104"/>
      <c r="Z12" s="222" t="s">
        <v>117</v>
      </c>
      <c r="AA12" s="213"/>
      <c r="AB12" s="104"/>
      <c r="AC12" s="51"/>
      <c r="AD12" s="51"/>
      <c r="AE12" s="139"/>
      <c r="AF12" s="84">
        <f>IF(B12="","",AE12)</f>
        <v>0</v>
      </c>
      <c r="XFD12" s="83"/>
    </row>
    <row r="13" spans="1:32 16384:16384" s="13" customFormat="1" ht="15.75" customHeight="1" x14ac:dyDescent="0.25">
      <c r="A13" s="21">
        <v>2</v>
      </c>
      <c r="B13" s="29" t="str">
        <f>IF('1º P'!B13="","",'1º P'!B13)</f>
        <v>Amones Condori , Geovana</v>
      </c>
      <c r="C13" s="215"/>
      <c r="D13" s="215" t="s">
        <v>111</v>
      </c>
      <c r="E13" s="215" t="s">
        <v>114</v>
      </c>
      <c r="F13" s="215"/>
      <c r="G13" s="215"/>
      <c r="H13" s="216"/>
      <c r="I13" s="105" t="s">
        <v>31</v>
      </c>
      <c r="J13" s="215"/>
      <c r="K13" s="215"/>
      <c r="L13" s="215"/>
      <c r="M13" s="215"/>
      <c r="N13" s="216"/>
      <c r="O13" s="105" t="s">
        <v>32</v>
      </c>
      <c r="P13" s="223" t="s">
        <v>33</v>
      </c>
      <c r="Q13" s="215"/>
      <c r="R13" s="215"/>
      <c r="S13" s="216"/>
      <c r="T13" s="105" t="s">
        <v>32</v>
      </c>
      <c r="U13" s="223" t="s">
        <v>33</v>
      </c>
      <c r="V13" s="215"/>
      <c r="W13" s="215"/>
      <c r="X13" s="216"/>
      <c r="Y13" s="105"/>
      <c r="Z13" s="223"/>
      <c r="AA13" s="215"/>
      <c r="AB13" s="105"/>
      <c r="AC13" s="51"/>
      <c r="AD13" s="51"/>
      <c r="AE13" s="139"/>
      <c r="AF13" s="84">
        <f>IF(B13="","",AE13)</f>
        <v>0</v>
      </c>
      <c r="XFD13" s="83"/>
    </row>
    <row r="14" spans="1:32 16384:16384" s="13" customFormat="1" ht="15.75" customHeight="1" x14ac:dyDescent="0.25">
      <c r="A14" s="21">
        <v>3</v>
      </c>
      <c r="B14" s="29" t="str">
        <f>IF('1º P'!B14="","",'1º P'!B14)</f>
        <v xml:space="preserve"> Ancco Machaca, Xiomara Yémely</v>
      </c>
      <c r="C14" s="215"/>
      <c r="D14" s="215" t="s">
        <v>114</v>
      </c>
      <c r="E14" s="215"/>
      <c r="F14" s="215"/>
      <c r="G14" s="215"/>
      <c r="H14" s="216"/>
      <c r="I14" s="105" t="s">
        <v>32</v>
      </c>
      <c r="J14" s="215"/>
      <c r="K14" s="215" t="s">
        <v>118</v>
      </c>
      <c r="L14" s="215"/>
      <c r="M14" s="215"/>
      <c r="N14" s="216"/>
      <c r="O14" s="105" t="s">
        <v>32</v>
      </c>
      <c r="P14" s="223" t="s">
        <v>116</v>
      </c>
      <c r="Q14" s="215"/>
      <c r="R14" s="215"/>
      <c r="S14" s="216"/>
      <c r="T14" s="105"/>
      <c r="U14" s="223"/>
      <c r="V14" s="215"/>
      <c r="W14" s="215"/>
      <c r="X14" s="216"/>
      <c r="Y14" s="105"/>
      <c r="Z14" s="223"/>
      <c r="AA14" s="215" t="s">
        <v>111</v>
      </c>
      <c r="AB14" s="105"/>
      <c r="AC14" s="51"/>
      <c r="AD14" s="51"/>
      <c r="AE14" s="139"/>
      <c r="AF14" s="84">
        <f>IF(B14="","",AE14)</f>
        <v>0</v>
      </c>
      <c r="XFD14" s="83"/>
    </row>
    <row r="15" spans="1:32 16384:16384" s="13" customFormat="1" ht="15.75" customHeight="1" x14ac:dyDescent="0.25">
      <c r="A15" s="21">
        <v>4</v>
      </c>
      <c r="B15" s="29" t="str">
        <f>IF('1º P'!B15="","",'1º P'!B15)</f>
        <v>Añacata Huancco,Yeny Yuliana</v>
      </c>
      <c r="C15" s="215"/>
      <c r="D15" s="215" t="s">
        <v>33</v>
      </c>
      <c r="E15" s="215"/>
      <c r="F15" s="215"/>
      <c r="G15" s="215"/>
      <c r="H15" s="216"/>
      <c r="I15" s="105" t="s">
        <v>33</v>
      </c>
      <c r="J15" s="215" t="s">
        <v>110</v>
      </c>
      <c r="K15" s="215" t="s">
        <v>33</v>
      </c>
      <c r="L15" s="215"/>
      <c r="M15" s="215"/>
      <c r="N15" s="216"/>
      <c r="O15" s="105" t="s">
        <v>11</v>
      </c>
      <c r="P15" s="223" t="s">
        <v>111</v>
      </c>
      <c r="Q15" s="215"/>
      <c r="R15" s="215"/>
      <c r="S15" s="216"/>
      <c r="T15" s="105" t="s">
        <v>11</v>
      </c>
      <c r="U15" s="223"/>
      <c r="V15" s="215"/>
      <c r="W15" s="215"/>
      <c r="X15" s="216"/>
      <c r="Y15" s="105" t="s">
        <v>31</v>
      </c>
      <c r="Z15" s="223"/>
      <c r="AA15" s="215"/>
      <c r="AB15" s="105"/>
      <c r="AC15" s="51"/>
      <c r="AD15" s="51"/>
      <c r="AE15" s="139"/>
      <c r="AF15" s="84">
        <f>IF(B15="","",AE15)</f>
        <v>0</v>
      </c>
      <c r="XFD15" s="83"/>
    </row>
    <row r="16" spans="1:32 16384:16384" s="13" customFormat="1" ht="15.75" customHeight="1" x14ac:dyDescent="0.25">
      <c r="A16" s="21">
        <v>5</v>
      </c>
      <c r="B16" s="29" t="str">
        <f>IF('1º P'!B16="","",'1º P'!B16)</f>
        <v xml:space="preserve">Apaza Zapana, Melany Sofía </v>
      </c>
      <c r="C16" s="215"/>
      <c r="D16" s="215" t="s">
        <v>32</v>
      </c>
      <c r="E16" s="215"/>
      <c r="F16" s="215"/>
      <c r="G16" s="215"/>
      <c r="H16" s="216"/>
      <c r="I16" s="105" t="s">
        <v>33</v>
      </c>
      <c r="J16" s="215"/>
      <c r="K16" s="215"/>
      <c r="L16" s="215"/>
      <c r="M16" s="215"/>
      <c r="N16" s="216"/>
      <c r="O16" s="105" t="s">
        <v>11</v>
      </c>
      <c r="P16" s="223"/>
      <c r="Q16" s="215"/>
      <c r="R16" s="215"/>
      <c r="S16" s="216"/>
      <c r="T16" s="105"/>
      <c r="U16" s="223"/>
      <c r="V16" s="215"/>
      <c r="W16" s="215"/>
      <c r="X16" s="216"/>
      <c r="Y16" s="105"/>
      <c r="Z16" s="223"/>
      <c r="AA16" s="215"/>
      <c r="AB16" s="105"/>
      <c r="AC16" s="51"/>
      <c r="AD16" s="51"/>
      <c r="AE16" s="139"/>
      <c r="AF16" s="84">
        <f>IF(B16="","",AE16)</f>
        <v>0</v>
      </c>
      <c r="XFD16" s="83"/>
    </row>
    <row r="17" spans="1:32 16384:16384" s="13" customFormat="1" ht="15.75" customHeight="1" x14ac:dyDescent="0.25">
      <c r="A17" s="21">
        <v>6</v>
      </c>
      <c r="B17" s="29" t="str">
        <f>IF('1º P'!B17="","",'1º P'!B17)</f>
        <v>Apomayta Maquera , Yesenia Patricia</v>
      </c>
      <c r="C17" s="215"/>
      <c r="D17" s="215" t="s">
        <v>115</v>
      </c>
      <c r="E17" s="215"/>
      <c r="F17" s="215"/>
      <c r="G17" s="215"/>
      <c r="H17" s="216"/>
      <c r="I17" s="105" t="s">
        <v>11</v>
      </c>
      <c r="J17" s="215"/>
      <c r="K17" s="215"/>
      <c r="L17" s="215"/>
      <c r="M17" s="215"/>
      <c r="N17" s="216"/>
      <c r="O17" s="105" t="s">
        <v>11</v>
      </c>
      <c r="P17" s="223"/>
      <c r="Q17" s="215"/>
      <c r="R17" s="215"/>
      <c r="S17" s="216"/>
      <c r="T17" s="105"/>
      <c r="U17" s="223"/>
      <c r="V17" s="215"/>
      <c r="W17" s="215"/>
      <c r="X17" s="216"/>
      <c r="Y17" s="105" t="s">
        <v>11</v>
      </c>
      <c r="Z17" s="223"/>
      <c r="AA17" s="215"/>
      <c r="AB17" s="105"/>
      <c r="AC17" s="51"/>
      <c r="AD17" s="51"/>
      <c r="AE17" s="139"/>
      <c r="AF17" s="84">
        <f>IF(B17="","",AE17)</f>
        <v>0</v>
      </c>
      <c r="XFD17" s="83"/>
    </row>
    <row r="18" spans="1:32 16384:16384" s="13" customFormat="1" ht="15.75" customHeight="1" x14ac:dyDescent="0.25">
      <c r="A18" s="21">
        <v>7</v>
      </c>
      <c r="B18" s="29" t="str">
        <f>IF('1º P'!B18="","",'1º P'!B18)</f>
        <v>Ccosi Cauna, Fiorela Karina</v>
      </c>
      <c r="C18" s="215"/>
      <c r="D18" s="215" t="s">
        <v>116</v>
      </c>
      <c r="E18" s="215"/>
      <c r="F18" s="215"/>
      <c r="G18" s="215"/>
      <c r="H18" s="216"/>
      <c r="I18" s="105" t="s">
        <v>11</v>
      </c>
      <c r="J18" s="215"/>
      <c r="K18" s="215"/>
      <c r="L18" s="215"/>
      <c r="M18" s="215"/>
      <c r="N18" s="216"/>
      <c r="O18" s="105" t="s">
        <v>11</v>
      </c>
      <c r="P18" s="223"/>
      <c r="Q18" s="215"/>
      <c r="R18" s="215"/>
      <c r="S18" s="216"/>
      <c r="T18" s="105"/>
      <c r="U18" s="223"/>
      <c r="V18" s="215"/>
      <c r="W18" s="215"/>
      <c r="X18" s="216"/>
      <c r="Y18" s="105"/>
      <c r="Z18" s="223"/>
      <c r="AA18" s="215"/>
      <c r="AB18" s="105"/>
      <c r="AC18" s="51"/>
      <c r="AD18" s="51"/>
      <c r="AE18" s="139"/>
      <c r="AF18" s="84">
        <f>IF(B18="","",AE18)</f>
        <v>0</v>
      </c>
      <c r="XFD18" s="83"/>
    </row>
    <row r="19" spans="1:32 16384:16384" s="13" customFormat="1" ht="15.75" customHeight="1" x14ac:dyDescent="0.25">
      <c r="A19" s="21">
        <v>8</v>
      </c>
      <c r="B19" s="29" t="str">
        <f>IF('1º P'!B19="","",'1º P'!B19)</f>
        <v>Chata Vargas , Sandra</v>
      </c>
      <c r="C19" s="215"/>
      <c r="D19" s="215" t="s">
        <v>113</v>
      </c>
      <c r="E19" s="215"/>
      <c r="F19" s="215"/>
      <c r="G19" s="215"/>
      <c r="H19" s="216"/>
      <c r="I19" s="105" t="s">
        <v>11</v>
      </c>
      <c r="J19" s="215"/>
      <c r="K19" s="215"/>
      <c r="L19" s="215"/>
      <c r="M19" s="215"/>
      <c r="N19" s="216"/>
      <c r="O19" s="105" t="s">
        <v>11</v>
      </c>
      <c r="P19" s="223"/>
      <c r="Q19" s="215"/>
      <c r="R19" s="215"/>
      <c r="S19" s="216"/>
      <c r="T19" s="105"/>
      <c r="U19" s="223"/>
      <c r="V19" s="215"/>
      <c r="W19" s="215"/>
      <c r="X19" s="216"/>
      <c r="Y19" s="105"/>
      <c r="Z19" s="223"/>
      <c r="AA19" s="215"/>
      <c r="AB19" s="105"/>
      <c r="AC19" s="51"/>
      <c r="AD19" s="51"/>
      <c r="AE19" s="139"/>
      <c r="AF19" s="84">
        <f>IF(B19="","",AE19)</f>
        <v>0</v>
      </c>
      <c r="XFD19" s="83"/>
    </row>
    <row r="20" spans="1:32 16384:16384" s="13" customFormat="1" ht="15.75" customHeight="1" x14ac:dyDescent="0.25">
      <c r="A20" s="21">
        <v>9</v>
      </c>
      <c r="B20" s="29" t="str">
        <f>IF('1º P'!B20="","",'1º P'!B20)</f>
        <v>Choque Humpire, Andrea Belén</v>
      </c>
      <c r="C20" s="215"/>
      <c r="D20" s="215" t="s">
        <v>117</v>
      </c>
      <c r="E20" s="215"/>
      <c r="F20" s="215"/>
      <c r="G20" s="215"/>
      <c r="H20" s="216"/>
      <c r="I20" s="105" t="s">
        <v>11</v>
      </c>
      <c r="J20" s="215"/>
      <c r="K20" s="215"/>
      <c r="L20" s="215"/>
      <c r="M20" s="215"/>
      <c r="N20" s="216"/>
      <c r="O20" s="105" t="s">
        <v>31</v>
      </c>
      <c r="P20" s="223"/>
      <c r="Q20" s="215"/>
      <c r="R20" s="215"/>
      <c r="S20" s="216"/>
      <c r="T20" s="105"/>
      <c r="U20" s="223"/>
      <c r="V20" s="215"/>
      <c r="W20" s="215"/>
      <c r="X20" s="216"/>
      <c r="Y20" s="105"/>
      <c r="Z20" s="223"/>
      <c r="AA20" s="215"/>
      <c r="AB20" s="105"/>
      <c r="AC20" s="51"/>
      <c r="AD20" s="51"/>
      <c r="AE20" s="139"/>
      <c r="AF20" s="84">
        <f>IF(B20="","",AE20)</f>
        <v>0</v>
      </c>
      <c r="XFD20" s="83"/>
    </row>
    <row r="21" spans="1:32 16384:16384" s="13" customFormat="1" ht="15.75" customHeight="1" x14ac:dyDescent="0.25">
      <c r="A21" s="21">
        <v>10</v>
      </c>
      <c r="B21" s="29" t="str">
        <f>IF('1º P'!B21="","",'1º P'!B21)</f>
        <v xml:space="preserve"> Choquehuanca Quea , Ana  Mabel</v>
      </c>
      <c r="C21" s="215"/>
      <c r="D21" s="215" t="s">
        <v>118</v>
      </c>
      <c r="E21" s="215"/>
      <c r="F21" s="215"/>
      <c r="G21" s="215"/>
      <c r="H21" s="216"/>
      <c r="I21" s="105" t="s">
        <v>11</v>
      </c>
      <c r="J21" s="215"/>
      <c r="K21" s="215"/>
      <c r="L21" s="215"/>
      <c r="M21" s="215"/>
      <c r="N21" s="216"/>
      <c r="O21" s="105" t="s">
        <v>11</v>
      </c>
      <c r="P21" s="223"/>
      <c r="Q21" s="215"/>
      <c r="R21" s="215"/>
      <c r="S21" s="216"/>
      <c r="T21" s="105"/>
      <c r="U21" s="223"/>
      <c r="V21" s="215"/>
      <c r="W21" s="215"/>
      <c r="X21" s="216"/>
      <c r="Y21" s="105"/>
      <c r="Z21" s="223"/>
      <c r="AA21" s="215"/>
      <c r="AB21" s="105"/>
      <c r="AC21" s="51"/>
      <c r="AD21" s="51"/>
      <c r="AE21" s="139"/>
      <c r="AF21" s="84">
        <f>IF(B21="","",AE21)</f>
        <v>0</v>
      </c>
      <c r="XFD21" s="83"/>
    </row>
    <row r="22" spans="1:32 16384:16384" s="13" customFormat="1" ht="15.75" customHeight="1" x14ac:dyDescent="0.25">
      <c r="A22" s="21">
        <v>11</v>
      </c>
      <c r="B22" s="29" t="str">
        <f>IF('1º P'!B22="","",'1º P'!B22)</f>
        <v>Condori Huancahuire, Alexandra Estephani</v>
      </c>
      <c r="C22" s="215"/>
      <c r="D22" s="215"/>
      <c r="E22" s="215"/>
      <c r="F22" s="215"/>
      <c r="G22" s="215"/>
      <c r="H22" s="216"/>
      <c r="I22" s="105" t="s">
        <v>11</v>
      </c>
      <c r="J22" s="215"/>
      <c r="K22" s="215"/>
      <c r="L22" s="215"/>
      <c r="M22" s="215"/>
      <c r="N22" s="216"/>
      <c r="O22" s="105" t="s">
        <v>11</v>
      </c>
      <c r="P22" s="223"/>
      <c r="Q22" s="215"/>
      <c r="R22" s="215"/>
      <c r="S22" s="216"/>
      <c r="T22" s="105"/>
      <c r="U22" s="223"/>
      <c r="V22" s="215"/>
      <c r="W22" s="215"/>
      <c r="X22" s="216"/>
      <c r="Y22" s="105"/>
      <c r="Z22" s="223"/>
      <c r="AA22" s="215"/>
      <c r="AB22" s="105"/>
      <c r="AC22" s="51"/>
      <c r="AD22" s="51"/>
      <c r="AE22" s="139"/>
      <c r="AF22" s="84">
        <f>IF(B22="","",AE22)</f>
        <v>0</v>
      </c>
      <c r="XFD22" s="83"/>
    </row>
    <row r="23" spans="1:32 16384:16384" s="13" customFormat="1" ht="15.75" customHeight="1" x14ac:dyDescent="0.25">
      <c r="A23" s="21">
        <v>12</v>
      </c>
      <c r="B23" s="29" t="str">
        <f>IF('1º P'!B23="","",'1º P'!B23)</f>
        <v>Cusirimay Acuña Sunmy</v>
      </c>
      <c r="C23" s="215"/>
      <c r="D23" s="215"/>
      <c r="E23" s="215"/>
      <c r="F23" s="215"/>
      <c r="G23" s="215"/>
      <c r="H23" s="216"/>
      <c r="I23" s="105" t="s">
        <v>11</v>
      </c>
      <c r="J23" s="215"/>
      <c r="K23" s="215"/>
      <c r="L23" s="215"/>
      <c r="M23" s="215"/>
      <c r="N23" s="216"/>
      <c r="O23" s="105" t="s">
        <v>11</v>
      </c>
      <c r="P23" s="223"/>
      <c r="Q23" s="215"/>
      <c r="R23" s="215"/>
      <c r="S23" s="216"/>
      <c r="T23" s="105"/>
      <c r="U23" s="223"/>
      <c r="V23" s="215"/>
      <c r="W23" s="215"/>
      <c r="X23" s="216"/>
      <c r="Y23" s="105"/>
      <c r="Z23" s="223"/>
      <c r="AA23" s="215"/>
      <c r="AB23" s="105"/>
      <c r="AC23" s="51"/>
      <c r="AD23" s="51"/>
      <c r="AE23" s="139"/>
      <c r="AF23" s="84">
        <f>IF(B23="","",AE23)</f>
        <v>0</v>
      </c>
      <c r="XFD23" s="83"/>
    </row>
    <row r="24" spans="1:32 16384:16384" s="13" customFormat="1" ht="15.75" customHeight="1" x14ac:dyDescent="0.25">
      <c r="A24" s="21">
        <v>13</v>
      </c>
      <c r="B24" s="29" t="str">
        <f>IF('1º P'!B24="","",'1º P'!B24)</f>
        <v>Cutipa,Hanacuni, Rosselie Adelaida .</v>
      </c>
      <c r="C24" s="215"/>
      <c r="D24" s="215"/>
      <c r="E24" s="215"/>
      <c r="F24" s="215"/>
      <c r="G24" s="215"/>
      <c r="H24" s="216"/>
      <c r="I24" s="105" t="s">
        <v>33</v>
      </c>
      <c r="J24" s="215"/>
      <c r="K24" s="215"/>
      <c r="L24" s="215"/>
      <c r="M24" s="215"/>
      <c r="N24" s="216"/>
      <c r="O24" s="105" t="s">
        <v>32</v>
      </c>
      <c r="P24" s="223"/>
      <c r="Q24" s="215"/>
      <c r="R24" s="215"/>
      <c r="S24" s="216"/>
      <c r="T24" s="105"/>
      <c r="U24" s="223"/>
      <c r="V24" s="215"/>
      <c r="W24" s="215"/>
      <c r="X24" s="216"/>
      <c r="Y24" s="105"/>
      <c r="Z24" s="223"/>
      <c r="AA24" s="215"/>
      <c r="AB24" s="105"/>
      <c r="AC24" s="51"/>
      <c r="AD24" s="51"/>
      <c r="AE24" s="139"/>
      <c r="AF24" s="84">
        <f>IF(B24="","",AE24)</f>
        <v>0</v>
      </c>
      <c r="XFD24" s="83"/>
    </row>
    <row r="25" spans="1:32 16384:16384" s="13" customFormat="1" ht="15.75" customHeight="1" x14ac:dyDescent="0.25">
      <c r="A25" s="21">
        <v>14</v>
      </c>
      <c r="B25" s="29" t="str">
        <f>IF('1º P'!B25="","",'1º P'!B25)</f>
        <v>Fuentes Quenta, Milagros Rosario</v>
      </c>
      <c r="C25" s="215"/>
      <c r="D25" s="215"/>
      <c r="E25" s="215"/>
      <c r="F25" s="215"/>
      <c r="G25" s="215"/>
      <c r="H25" s="216"/>
      <c r="I25" s="105" t="s">
        <v>11</v>
      </c>
      <c r="J25" s="215"/>
      <c r="K25" s="215"/>
      <c r="L25" s="215"/>
      <c r="M25" s="215"/>
      <c r="N25" s="216"/>
      <c r="O25" s="105" t="s">
        <v>11</v>
      </c>
      <c r="P25" s="223"/>
      <c r="Q25" s="215"/>
      <c r="R25" s="215"/>
      <c r="S25" s="216"/>
      <c r="T25" s="105"/>
      <c r="U25" s="223"/>
      <c r="V25" s="215"/>
      <c r="W25" s="215"/>
      <c r="X25" s="216"/>
      <c r="Y25" s="105"/>
      <c r="Z25" s="223"/>
      <c r="AA25" s="215"/>
      <c r="AB25" s="105"/>
      <c r="AC25" s="51"/>
      <c r="AD25" s="51"/>
      <c r="AE25" s="139"/>
      <c r="AF25" s="84">
        <f>IF(B25="","",AE25)</f>
        <v>0</v>
      </c>
      <c r="XFD25" s="83"/>
    </row>
    <row r="26" spans="1:32 16384:16384" s="13" customFormat="1" ht="15.75" customHeight="1" x14ac:dyDescent="0.25">
      <c r="A26" s="21">
        <v>15</v>
      </c>
      <c r="B26" s="29" t="str">
        <f>IF('1º P'!B26="","",'1º P'!B26)</f>
        <v>Jara Soncco, Marycarmen</v>
      </c>
      <c r="C26" s="215"/>
      <c r="D26" s="215"/>
      <c r="E26" s="215"/>
      <c r="F26" s="215"/>
      <c r="G26" s="215"/>
      <c r="H26" s="216"/>
      <c r="I26" s="105" t="s">
        <v>11</v>
      </c>
      <c r="J26" s="220"/>
      <c r="K26" s="215"/>
      <c r="L26" s="215"/>
      <c r="M26" s="215"/>
      <c r="N26" s="216"/>
      <c r="O26" s="105" t="s">
        <v>11</v>
      </c>
      <c r="P26" s="223"/>
      <c r="Q26" s="215"/>
      <c r="R26" s="215"/>
      <c r="S26" s="216"/>
      <c r="T26" s="105"/>
      <c r="U26" s="223"/>
      <c r="V26" s="215"/>
      <c r="W26" s="215"/>
      <c r="X26" s="216"/>
      <c r="Y26" s="105"/>
      <c r="Z26" s="223"/>
      <c r="AA26" s="215"/>
      <c r="AB26" s="105"/>
      <c r="AC26" s="51"/>
      <c r="AD26" s="51"/>
      <c r="AE26" s="139"/>
      <c r="AF26" s="84">
        <f>IF(B26="","",AE26)</f>
        <v>0</v>
      </c>
      <c r="XFD26" s="83"/>
    </row>
    <row r="27" spans="1:32 16384:16384" s="13" customFormat="1" ht="15.75" customHeight="1" x14ac:dyDescent="0.25">
      <c r="A27" s="21">
        <v>16</v>
      </c>
      <c r="B27" s="29" t="str">
        <f>IF('1º P'!B27="","",'1º P'!B27)</f>
        <v>Mamani Chura , Milagros Treysi</v>
      </c>
      <c r="C27" s="217"/>
      <c r="D27" s="217"/>
      <c r="E27" s="217"/>
      <c r="F27" s="215"/>
      <c r="G27" s="215"/>
      <c r="H27" s="216"/>
      <c r="I27" s="110" t="s">
        <v>11</v>
      </c>
      <c r="J27" s="217"/>
      <c r="K27" s="217"/>
      <c r="L27" s="215"/>
      <c r="M27" s="215"/>
      <c r="N27" s="216"/>
      <c r="O27" s="105" t="s">
        <v>32</v>
      </c>
      <c r="P27" s="223"/>
      <c r="Q27" s="215"/>
      <c r="R27" s="215"/>
      <c r="S27" s="216"/>
      <c r="T27" s="105"/>
      <c r="U27" s="223"/>
      <c r="V27" s="215"/>
      <c r="W27" s="215"/>
      <c r="X27" s="216"/>
      <c r="Y27" s="105"/>
      <c r="Z27" s="223"/>
      <c r="AA27" s="215"/>
      <c r="AB27" s="105"/>
      <c r="AC27" s="51"/>
      <c r="AD27" s="51"/>
      <c r="AE27" s="139"/>
      <c r="AF27" s="84">
        <f>IF(B27="","",AE27)</f>
        <v>0</v>
      </c>
      <c r="XFD27" s="83"/>
    </row>
    <row r="28" spans="1:32 16384:16384" s="13" customFormat="1" ht="15.75" customHeight="1" x14ac:dyDescent="0.25">
      <c r="A28" s="21">
        <v>17</v>
      </c>
      <c r="B28" s="29" t="str">
        <f>IF('1º P'!B28="","",'1º P'!B28)</f>
        <v xml:space="preserve"> Mamani Pari , Alisson Heidy</v>
      </c>
      <c r="C28" s="215"/>
      <c r="D28" s="215"/>
      <c r="E28" s="215"/>
      <c r="F28" s="215"/>
      <c r="G28" s="215"/>
      <c r="H28" s="216"/>
      <c r="I28" s="105" t="s">
        <v>11</v>
      </c>
      <c r="J28" s="215"/>
      <c r="K28" s="215"/>
      <c r="L28" s="215"/>
      <c r="M28" s="215"/>
      <c r="N28" s="216"/>
      <c r="O28" s="105" t="s">
        <v>11</v>
      </c>
      <c r="P28" s="223"/>
      <c r="Q28" s="215"/>
      <c r="R28" s="215"/>
      <c r="S28" s="216"/>
      <c r="T28" s="105"/>
      <c r="U28" s="223"/>
      <c r="V28" s="215"/>
      <c r="W28" s="215"/>
      <c r="X28" s="216"/>
      <c r="Y28" s="105"/>
      <c r="Z28" s="223"/>
      <c r="AA28" s="215"/>
      <c r="AB28" s="105"/>
      <c r="AC28" s="51"/>
      <c r="AD28" s="51"/>
      <c r="AE28" s="139"/>
      <c r="AF28" s="84">
        <f>IF(B28="","",AE28)</f>
        <v>0</v>
      </c>
      <c r="XFD28" s="83"/>
    </row>
    <row r="29" spans="1:32 16384:16384" s="13" customFormat="1" ht="15.75" customHeight="1" thickBot="1" x14ac:dyDescent="0.3">
      <c r="A29" s="22">
        <v>18</v>
      </c>
      <c r="B29" s="30" t="str">
        <f>IF('1º P'!B29="","",'1º P'!B29)</f>
        <v/>
      </c>
      <c r="C29" s="218"/>
      <c r="D29" s="218"/>
      <c r="E29" s="218"/>
      <c r="F29" s="218"/>
      <c r="G29" s="218"/>
      <c r="H29" s="219"/>
      <c r="I29" s="106"/>
      <c r="J29" s="221"/>
      <c r="K29" s="218"/>
      <c r="L29" s="218"/>
      <c r="M29" s="218"/>
      <c r="N29" s="219"/>
      <c r="O29" s="106"/>
      <c r="P29" s="221"/>
      <c r="Q29" s="218"/>
      <c r="R29" s="218"/>
      <c r="S29" s="226"/>
      <c r="T29" s="106"/>
      <c r="U29" s="224"/>
      <c r="V29" s="225"/>
      <c r="W29" s="225"/>
      <c r="X29" s="227"/>
      <c r="Y29" s="106"/>
      <c r="Z29" s="224"/>
      <c r="AA29" s="225"/>
      <c r="AB29" s="106"/>
      <c r="AC29" s="51"/>
      <c r="AD29" s="51"/>
      <c r="AE29" s="139"/>
      <c r="AF29" s="84" t="str">
        <f>IF(B29="","",AE29)</f>
        <v/>
      </c>
      <c r="XFD29" s="83"/>
    </row>
    <row r="30" spans="1:32 16384:16384" ht="13.5" customHeight="1" thickBot="1" x14ac:dyDescent="0.3">
      <c r="B30" s="62" t="s">
        <v>44</v>
      </c>
      <c r="L30" s="67" t="s">
        <v>58</v>
      </c>
      <c r="M30" s="324" t="s">
        <v>21</v>
      </c>
      <c r="N30" s="324"/>
      <c r="P30" s="327" t="s">
        <v>86</v>
      </c>
      <c r="Q30" s="276"/>
      <c r="R30" s="277"/>
      <c r="S30" s="327" t="s">
        <v>87</v>
      </c>
      <c r="T30" s="328"/>
      <c r="U30" s="277"/>
      <c r="V30" s="327" t="s">
        <v>88</v>
      </c>
      <c r="W30" s="276"/>
      <c r="X30" s="277"/>
      <c r="Y30" s="275" t="s">
        <v>89</v>
      </c>
      <c r="Z30" s="276"/>
      <c r="AA30" s="277"/>
      <c r="AB30" s="275" t="s">
        <v>90</v>
      </c>
      <c r="AC30" s="276"/>
      <c r="AD30" s="277"/>
      <c r="AE30" s="159"/>
    </row>
    <row r="31" spans="1:32 16384:16384" ht="15.75" thickBot="1" x14ac:dyDescent="0.3">
      <c r="A31" s="111" t="s">
        <v>31</v>
      </c>
      <c r="B31" s="133" t="s">
        <v>98</v>
      </c>
      <c r="K31" s="109" t="s">
        <v>18</v>
      </c>
      <c r="L31" s="65">
        <f>IF('1º P'!L31="","",'1º P'!L31)</f>
        <v>17</v>
      </c>
      <c r="M31" s="325">
        <f>IF(L31="","",L31/L31)</f>
        <v>1</v>
      </c>
      <c r="N31" s="326"/>
      <c r="P31" s="113" t="s">
        <v>58</v>
      </c>
      <c r="Q31" s="269" t="s">
        <v>21</v>
      </c>
      <c r="R31" s="270"/>
      <c r="S31" s="113" t="s">
        <v>58</v>
      </c>
      <c r="T31" s="269" t="s">
        <v>21</v>
      </c>
      <c r="U31" s="270"/>
      <c r="V31" s="113" t="s">
        <v>58</v>
      </c>
      <c r="W31" s="269" t="s">
        <v>21</v>
      </c>
      <c r="X31" s="270"/>
      <c r="Y31" s="113" t="s">
        <v>58</v>
      </c>
      <c r="Z31" s="269" t="s">
        <v>21</v>
      </c>
      <c r="AA31" s="270"/>
      <c r="AB31" s="113" t="s">
        <v>58</v>
      </c>
      <c r="AC31" s="269" t="s">
        <v>21</v>
      </c>
      <c r="AD31" s="270"/>
    </row>
    <row r="32" spans="1:32 16384:16384" ht="15" x14ac:dyDescent="0.25">
      <c r="A32" s="111" t="s">
        <v>11</v>
      </c>
      <c r="B32" s="133" t="s">
        <v>82</v>
      </c>
      <c r="K32" s="109" t="s">
        <v>19</v>
      </c>
      <c r="L32" s="63">
        <f>IF(COUNTA('1º P'!B12:B29)=0,"",COUNTIF(I12:I29,"=AD")+COUNTIF(I12:I29,"=A")+COUNTIF(I12:I29,"=B")+COUNTIF(I12:I29,"=C"))</f>
        <v>17</v>
      </c>
      <c r="M32" s="322">
        <f>IF(L32="","",L32/L31)</f>
        <v>1</v>
      </c>
      <c r="N32" s="323"/>
      <c r="O32" s="117" t="s">
        <v>22</v>
      </c>
      <c r="P32" s="65">
        <f>IF('1º P'!J10="","",IF(COUNTA('1º P'!B12:B29)=0,"",IF(COUNTA(I12:I29)=0,"",COUNTIF(I12:I29,"=AD"))))</f>
        <v>1</v>
      </c>
      <c r="Q32" s="320">
        <f>IF(L$32=0,"",IF(P32="","",P32/L$32))</f>
        <v>5.8823529411764705E-2</v>
      </c>
      <c r="R32" s="321"/>
      <c r="S32" s="65">
        <f>IF('1º P'!J10="","",IF(COUNTA('1º P'!B12:B29)=0,"",IF(COUNTA(O12:O29)=0,"",COUNTIF(O12:O29,"=AD"))))</f>
        <v>1</v>
      </c>
      <c r="T32" s="320">
        <f>IF(L$32=0,"",IF(S32="","",S32/L$32))</f>
        <v>5.8823529411764705E-2</v>
      </c>
      <c r="U32" s="321"/>
      <c r="V32" s="65">
        <f>IF('1º P'!P10="","",IF(COUNTA('1º P'!B12:B29)=0,"",IF(COUNTA(T12:T29)=0,"",COUNTIF(T12:T29,"=AD"))))</f>
        <v>0</v>
      </c>
      <c r="W32" s="320">
        <f>IF(L$32=0,"",IF(V32="","",V32/L$32))</f>
        <v>0</v>
      </c>
      <c r="X32" s="321"/>
      <c r="Y32" s="65" t="str">
        <f>IF('1º P'!U10="","",IF(COUNTA('1º P'!B12:B29)=0,"",IF(COUNTA(Y12:Y29)=0,"",COUNTIF(Y12:Y29,"=AD"))))</f>
        <v/>
      </c>
      <c r="Z32" s="320" t="str">
        <f>IF(L$32=0,"",IF(Y32="","",Y32/L$32))</f>
        <v/>
      </c>
      <c r="AA32" s="321"/>
      <c r="AB32" s="65" t="str">
        <f>IF('1º P'!Z10="","",IF(COUNTA('1º P'!B12:B29)=0,"",IF(COUNTA(AB12:AB29)=0,"",COUNTIF(AB12:AB29,"=AD"))))</f>
        <v/>
      </c>
      <c r="AC32" s="320" t="str">
        <f>IF(L$32=0,"",IF(AB32="","",AB32/L$32))</f>
        <v/>
      </c>
      <c r="AD32" s="321"/>
    </row>
    <row r="33" spans="1:31" ht="15.75" thickBot="1" x14ac:dyDescent="0.3">
      <c r="A33" s="111" t="s">
        <v>32</v>
      </c>
      <c r="B33" s="134" t="s">
        <v>99</v>
      </c>
      <c r="K33" s="109" t="s">
        <v>20</v>
      </c>
      <c r="L33" s="64">
        <f>IF(L31="","",IF(L32="","",L31-L32))</f>
        <v>0</v>
      </c>
      <c r="M33" s="316">
        <f>IF(L33="","",L33/L31)</f>
        <v>0</v>
      </c>
      <c r="N33" s="317"/>
      <c r="O33" s="118" t="s">
        <v>23</v>
      </c>
      <c r="P33" s="63">
        <f>IF('1º P'!J10="","",IF(COUNTA('1º P'!B12:B29)=0,"",IF(COUNTA(I12:I29)=0,"",COUNTIF(I12:I29,"=A"))))</f>
        <v>11</v>
      </c>
      <c r="Q33" s="314">
        <f t="shared" ref="Q33:Q34" si="0">IF(L$32=0,"",IF(P33="","",P33/L$32))</f>
        <v>0.6470588235294118</v>
      </c>
      <c r="R33" s="315"/>
      <c r="S33" s="63">
        <f>IF('1º P'!J10="","",IF(COUNTA('1º P'!B12:B29)=0,"",IF(COUNTA(O12:O29)=0,"",COUNTIF(O12:O29,"=A"))))</f>
        <v>11</v>
      </c>
      <c r="T33" s="314">
        <f t="shared" ref="T33:T35" si="1">IF(L$32=0,"",IF(S33="","",S33/L$32))</f>
        <v>0.6470588235294118</v>
      </c>
      <c r="U33" s="315"/>
      <c r="V33" s="63">
        <f>IF('1º P'!P10="","",IF(COUNTA('1º P'!B12:B29)=0,"",IF(COUNTA(T12:T29)=0,"",COUNTIF(T12:T29,"=A"))))</f>
        <v>1</v>
      </c>
      <c r="W33" s="314">
        <f t="shared" ref="W33:W35" si="2">IF(L$32=0,"",IF(V33="","",V33/L$32))</f>
        <v>5.8823529411764705E-2</v>
      </c>
      <c r="X33" s="315"/>
      <c r="Y33" s="63" t="str">
        <f>IF('1º P'!U10="","",IF(COUNTA('1º P'!B12:B29)=0,"",IF(COUNTA(Y12:Y29)=0,"",COUNTIF(Y12:Y29,"=A"))))</f>
        <v/>
      </c>
      <c r="Z33" s="314" t="str">
        <f t="shared" ref="Z33:Z35" si="3">IF(L$32=0,"",IF(Y33="","",Y33/L$32))</f>
        <v/>
      </c>
      <c r="AA33" s="315"/>
      <c r="AB33" s="63" t="str">
        <f>IF('1º P'!Z10="","",IF(COUNTA('1º P'!B12:B29)=0,"",IF(COUNTA(AB12:AB29)=0,"",COUNTIF(AB12:AB29,"=A"))))</f>
        <v/>
      </c>
      <c r="AC33" s="314" t="str">
        <f t="shared" ref="AC33:AC35" si="4">IF(L$32=0,"",IF(AB33="","",AB33/L$32))</f>
        <v/>
      </c>
      <c r="AD33" s="315"/>
    </row>
    <row r="34" spans="1:31" ht="15" x14ac:dyDescent="0.25">
      <c r="A34" s="111" t="s">
        <v>33</v>
      </c>
      <c r="B34" s="134" t="s">
        <v>83</v>
      </c>
      <c r="M34" s="144"/>
      <c r="N34" s="144"/>
      <c r="O34" s="118" t="s">
        <v>24</v>
      </c>
      <c r="P34" s="63">
        <f>IF('1º P'!J10="","",IF(COUNTA('1º P'!B12:B29)=0,"",IF(COUNTA(I12:I29)=0,"",COUNTIF(I12:I29,"=B"))))</f>
        <v>1</v>
      </c>
      <c r="Q34" s="314">
        <f t="shared" si="0"/>
        <v>5.8823529411764705E-2</v>
      </c>
      <c r="R34" s="315"/>
      <c r="S34" s="63">
        <f>IF('1º P'!J10="","",IF(COUNTA('1º P'!B12:B29)=0,"",IF(COUNTA(O12:O29)=0,"",COUNTIF(O12:O29,"=B"))))</f>
        <v>4</v>
      </c>
      <c r="T34" s="314">
        <f t="shared" si="1"/>
        <v>0.23529411764705882</v>
      </c>
      <c r="U34" s="315"/>
      <c r="V34" s="63">
        <f>IF('1º P'!P10="","",IF(COUNTA('1º P'!B12:B29)=0,"",IF(COUNTA(T12:T29)=0,"",COUNTIF(T12:T29,"=B"))))</f>
        <v>1</v>
      </c>
      <c r="W34" s="314">
        <f t="shared" si="2"/>
        <v>5.8823529411764705E-2</v>
      </c>
      <c r="X34" s="315"/>
      <c r="Y34" s="63" t="str">
        <f>IF('1º P'!U10="","",IF(COUNTA('1º P'!B12:B29)=0,"",IF(COUNTA(Y12:Y29)=0,"",COUNTIF(Y12:Y29,"=B"))))</f>
        <v/>
      </c>
      <c r="Z34" s="314" t="str">
        <f t="shared" si="3"/>
        <v/>
      </c>
      <c r="AA34" s="315"/>
      <c r="AB34" s="63" t="str">
        <f>IF('1º P'!Z10="","",IF(COUNTA('1º P'!B12:B29)=0,"",IF(COUNTA(AB12:AB29)=0,"",COUNTIF(AB12:AB29,"=B"))))</f>
        <v/>
      </c>
      <c r="AC34" s="314" t="str">
        <f t="shared" si="4"/>
        <v/>
      </c>
      <c r="AD34" s="315"/>
    </row>
    <row r="35" spans="1:31" ht="15.75" thickBot="1" x14ac:dyDescent="0.3">
      <c r="M35" s="144"/>
      <c r="N35" s="144"/>
      <c r="O35" s="119" t="s">
        <v>25</v>
      </c>
      <c r="P35" s="64">
        <f>IF('1º P'!J10="","",IF(COUNTA('1º P'!B12:B29)=0,"",IF(COUNTA(I12:I29)=0,"",COUNTIF(I12:I29,"=C"))))</f>
        <v>4</v>
      </c>
      <c r="Q35" s="312">
        <f>IF(L$32=0,"",IF(P35="","",P35/L$32))</f>
        <v>0.23529411764705882</v>
      </c>
      <c r="R35" s="313"/>
      <c r="S35" s="64">
        <f>IF('1º P'!J10="","",IF(COUNTA('1º P'!B12:B29)=0,"",IF(COUNTA(O12:O29)=0,"",COUNTIF(O12:O29,"=C"))))</f>
        <v>1</v>
      </c>
      <c r="T35" s="312">
        <f t="shared" si="1"/>
        <v>5.8823529411764705E-2</v>
      </c>
      <c r="U35" s="313"/>
      <c r="V35" s="64">
        <f>IF('1º P'!P10="","",IF(COUNTA('1º P'!B12:B29)=0,"",IF(COUNTA(T12:T29)=0,"",COUNTIF(T12:T29,"=C"))))</f>
        <v>0</v>
      </c>
      <c r="W35" s="312">
        <f t="shared" si="2"/>
        <v>0</v>
      </c>
      <c r="X35" s="313"/>
      <c r="Y35" s="64" t="str">
        <f>IF('1º P'!U10="","",IF(COUNTA('1º P'!B12:B29)=0,"",IF(COUNTA(Y12:Y29)=0,"",COUNTIF(Y12:Y29,"=C"))))</f>
        <v/>
      </c>
      <c r="Z35" s="312" t="str">
        <f t="shared" si="3"/>
        <v/>
      </c>
      <c r="AA35" s="313"/>
      <c r="AB35" s="64" t="str">
        <f>IF('1º P'!Z10="","",IF(COUNTA('1º P'!B12:B29)=0,"",IF(COUNTA(AB12:AB29)=0,"",COUNTIF(AB12:AB29,"=C"))))</f>
        <v/>
      </c>
      <c r="AC35" s="312" t="str">
        <f t="shared" si="4"/>
        <v/>
      </c>
      <c r="AD35" s="313"/>
    </row>
    <row r="36" spans="1:31" ht="15" x14ac:dyDescent="0.25">
      <c r="B36" s="15" t="s">
        <v>34</v>
      </c>
      <c r="C36" s="287" t="s">
        <v>26</v>
      </c>
      <c r="D36" s="287"/>
      <c r="E36" s="287"/>
      <c r="F36" s="287"/>
      <c r="G36" s="287"/>
      <c r="H36" s="287"/>
      <c r="I36" s="287"/>
      <c r="J36" s="287"/>
      <c r="K36" s="319" t="str">
        <f>IF('1º P'!K36="","",'1º P'!K36)</f>
        <v>Tacna,</v>
      </c>
      <c r="L36" s="319"/>
      <c r="M36" s="319"/>
      <c r="N36" s="319"/>
      <c r="O36" s="319"/>
      <c r="P36" s="319"/>
      <c r="Q36" s="319"/>
      <c r="R36" s="318">
        <f ca="1">NOW()</f>
        <v>43587.986739930559</v>
      </c>
      <c r="S36" s="318"/>
      <c r="T36" s="318"/>
      <c r="U36" s="318"/>
      <c r="V36" s="318"/>
      <c r="W36" s="318"/>
      <c r="X36" s="318"/>
      <c r="Y36" s="318"/>
      <c r="Z36" s="160"/>
      <c r="AA36" s="160"/>
      <c r="AB36" s="164"/>
      <c r="AC36" s="153"/>
      <c r="AD36" s="153"/>
      <c r="AE36" s="112"/>
    </row>
    <row r="37" spans="1:31" ht="15" x14ac:dyDescent="0.25">
      <c r="B37" s="94" t="str">
        <f>IF(S7="","",S7)</f>
        <v>NORMA LEYTON MAMANI</v>
      </c>
      <c r="C37" s="311" t="str">
        <f>IF('1º P'!C37="","",'1º P'!C37)</f>
        <v>SUBDIRECCIÓN</v>
      </c>
      <c r="D37" s="311"/>
      <c r="E37" s="311"/>
      <c r="F37" s="311"/>
      <c r="G37" s="311"/>
      <c r="H37" s="311"/>
      <c r="I37" s="311"/>
      <c r="J37" s="311"/>
      <c r="S37" s="126" t="s">
        <v>16</v>
      </c>
    </row>
  </sheetData>
  <sheetProtection password="C4F5" sheet="1" objects="1" scenarios="1" sort="0"/>
  <mergeCells count="60">
    <mergeCell ref="C37:J37"/>
    <mergeCell ref="W31:X31"/>
    <mergeCell ref="W32:X32"/>
    <mergeCell ref="W33:X33"/>
    <mergeCell ref="W34:X34"/>
    <mergeCell ref="C36:J36"/>
    <mergeCell ref="W35:X35"/>
    <mergeCell ref="M32:N32"/>
    <mergeCell ref="Q32:R32"/>
    <mergeCell ref="T32:U32"/>
    <mergeCell ref="Q34:R34"/>
    <mergeCell ref="T34:U34"/>
    <mergeCell ref="R36:Y36"/>
    <mergeCell ref="K36:Q36"/>
    <mergeCell ref="A4:S4"/>
    <mergeCell ref="T4:X4"/>
    <mergeCell ref="M5:N5"/>
    <mergeCell ref="C6:F6"/>
    <mergeCell ref="S6:V6"/>
    <mergeCell ref="J6:L6"/>
    <mergeCell ref="C7:O7"/>
    <mergeCell ref="S7:AB7"/>
    <mergeCell ref="A8:A11"/>
    <mergeCell ref="C9:I9"/>
    <mergeCell ref="J9:O9"/>
    <mergeCell ref="P9:T9"/>
    <mergeCell ref="U9:Y9"/>
    <mergeCell ref="B8:B11"/>
    <mergeCell ref="C8:AB8"/>
    <mergeCell ref="Z9:AB9"/>
    <mergeCell ref="C10:I10"/>
    <mergeCell ref="J10:O10"/>
    <mergeCell ref="P10:T10"/>
    <mergeCell ref="U10:Y10"/>
    <mergeCell ref="V30:X30"/>
    <mergeCell ref="M31:N31"/>
    <mergeCell ref="Q31:R31"/>
    <mergeCell ref="T31:U31"/>
    <mergeCell ref="AE8:AE11"/>
    <mergeCell ref="M30:N30"/>
    <mergeCell ref="P30:R30"/>
    <mergeCell ref="S30:U30"/>
    <mergeCell ref="Y30:AA30"/>
    <mergeCell ref="AB30:AD30"/>
    <mergeCell ref="Z10:AB10"/>
    <mergeCell ref="Z31:AA31"/>
    <mergeCell ref="AC31:AD31"/>
    <mergeCell ref="Z32:AA32"/>
    <mergeCell ref="AC32:AD32"/>
    <mergeCell ref="M33:N33"/>
    <mergeCell ref="Q33:R33"/>
    <mergeCell ref="T33:U33"/>
    <mergeCell ref="Z33:AA33"/>
    <mergeCell ref="AC33:AD33"/>
    <mergeCell ref="Z34:AA34"/>
    <mergeCell ref="AC34:AD34"/>
    <mergeCell ref="Q35:R35"/>
    <mergeCell ref="T35:U35"/>
    <mergeCell ref="Z35:AA35"/>
    <mergeCell ref="AC35:AD35"/>
  </mergeCells>
  <conditionalFormatting sqref="O12:O28 I29 O29:T29 Y29 AB29:AE29">
    <cfRule type="cellIs" dxfId="59" priority="25" operator="equal">
      <formula>"C"</formula>
    </cfRule>
    <cfRule type="cellIs" dxfId="58" priority="26" operator="equal">
      <formula>"B"</formula>
    </cfRule>
    <cfRule type="cellIs" dxfId="57" priority="27" operator="equal">
      <formula>"AD"</formula>
    </cfRule>
    <cfRule type="cellIs" dxfId="56" priority="28" operator="equal">
      <formula>"A"</formula>
    </cfRule>
  </conditionalFormatting>
  <conditionalFormatting sqref="P12:T28 Y12:Y28 AB12:AD28">
    <cfRule type="cellIs" dxfId="55" priority="49" operator="equal">
      <formula>"C"</formula>
    </cfRule>
    <cfRule type="cellIs" dxfId="54" priority="50" operator="equal">
      <formula>"B"</formula>
    </cfRule>
    <cfRule type="cellIs" dxfId="53" priority="51" operator="equal">
      <formula>"AD"</formula>
    </cfRule>
    <cfRule type="cellIs" dxfId="52" priority="52" operator="equal">
      <formula>"A"</formula>
    </cfRule>
  </conditionalFormatting>
  <conditionalFormatting sqref="I12:I28">
    <cfRule type="cellIs" dxfId="51" priority="29" operator="equal">
      <formula>"C"</formula>
    </cfRule>
    <cfRule type="cellIs" dxfId="50" priority="30" operator="equal">
      <formula>"B"</formula>
    </cfRule>
    <cfRule type="cellIs" dxfId="49" priority="31" operator="equal">
      <formula>"AD"</formula>
    </cfRule>
    <cfRule type="cellIs" dxfId="48" priority="32" operator="equal">
      <formula>"A"</formula>
    </cfRule>
  </conditionalFormatting>
  <conditionalFormatting sqref="C12:E28">
    <cfRule type="cellIs" dxfId="47" priority="17" operator="equal">
      <formula>"C"</formula>
    </cfRule>
    <cfRule type="cellIs" dxfId="46" priority="18" operator="equal">
      <formula>"B"</formula>
    </cfRule>
    <cfRule type="cellIs" dxfId="45" priority="19" operator="equal">
      <formula>"AD"</formula>
    </cfRule>
    <cfRule type="cellIs" dxfId="44" priority="20" operator="equal">
      <formula>"A"</formula>
    </cfRule>
  </conditionalFormatting>
  <conditionalFormatting sqref="F12:H28 C29:H29">
    <cfRule type="cellIs" dxfId="43" priority="21" operator="equal">
      <formula>"C"</formula>
    </cfRule>
    <cfRule type="cellIs" dxfId="42" priority="22" operator="equal">
      <formula>"B"</formula>
    </cfRule>
    <cfRule type="cellIs" dxfId="41" priority="23" operator="equal">
      <formula>"AD"</formula>
    </cfRule>
    <cfRule type="cellIs" dxfId="40" priority="24" operator="equal">
      <formula>"A"</formula>
    </cfRule>
  </conditionalFormatting>
  <conditionalFormatting sqref="AE12:AE28">
    <cfRule type="cellIs" dxfId="39" priority="33" operator="equal">
      <formula>"C"</formula>
    </cfRule>
    <cfRule type="cellIs" dxfId="38" priority="34" operator="equal">
      <formula>"B"</formula>
    </cfRule>
    <cfRule type="cellIs" dxfId="37" priority="35" operator="equal">
      <formula>"AD"</formula>
    </cfRule>
    <cfRule type="cellIs" dxfId="36" priority="36" operator="equal">
      <formula>"A"</formula>
    </cfRule>
  </conditionalFormatting>
  <conditionalFormatting sqref="Z12:AA29">
    <cfRule type="cellIs" dxfId="35" priority="1" operator="equal">
      <formula>"C"</formula>
    </cfRule>
    <cfRule type="cellIs" dxfId="34" priority="2" operator="equal">
      <formula>"B"</formula>
    </cfRule>
    <cfRule type="cellIs" dxfId="33" priority="3" operator="equal">
      <formula>"AD"</formula>
    </cfRule>
    <cfRule type="cellIs" dxfId="32" priority="4" operator="equal">
      <formula>"A"</formula>
    </cfRule>
  </conditionalFormatting>
  <conditionalFormatting sqref="L12:N28 J29:N29">
    <cfRule type="cellIs" dxfId="31" priority="13" operator="equal">
      <formula>"C"</formula>
    </cfRule>
    <cfRule type="cellIs" dxfId="30" priority="14" operator="equal">
      <formula>"B"</formula>
    </cfRule>
    <cfRule type="cellIs" dxfId="29" priority="15" operator="equal">
      <formula>"AD"</formula>
    </cfRule>
    <cfRule type="cellIs" dxfId="28" priority="16" operator="equal">
      <formula>"A"</formula>
    </cfRule>
  </conditionalFormatting>
  <conditionalFormatting sqref="J12:K28">
    <cfRule type="cellIs" dxfId="27" priority="9" operator="equal">
      <formula>"C"</formula>
    </cfRule>
    <cfRule type="cellIs" dxfId="26" priority="10" operator="equal">
      <formula>"B"</formula>
    </cfRule>
    <cfRule type="cellIs" dxfId="25" priority="11" operator="equal">
      <formula>"AD"</formula>
    </cfRule>
    <cfRule type="cellIs" dxfId="24" priority="12" operator="equal">
      <formula>"A"</formula>
    </cfRule>
  </conditionalFormatting>
  <conditionalFormatting sqref="U12:X29">
    <cfRule type="cellIs" dxfId="23" priority="5" operator="equal">
      <formula>"C"</formula>
    </cfRule>
    <cfRule type="cellIs" dxfId="22" priority="6" operator="equal">
      <formula>"B"</formula>
    </cfRule>
    <cfRule type="cellIs" dxfId="21" priority="7" operator="equal">
      <formula>"AD"</formula>
    </cfRule>
    <cfRule type="cellIs" dxfId="20" priority="8" operator="equal">
      <formula>"A"</formula>
    </cfRule>
  </conditionalFormatting>
  <dataValidations xWindow="603" yWindow="171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37:J37 K36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38:AE1048576 U37:AE37 S37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type="list" allowBlank="1" showInputMessage="1" showErrorMessage="1" errorTitle="¡ATENCIÓN!" error="Sólo puede ingresar valores los siguientes valores: AD, A, B y C." sqref="AB12:AB29">
      <formula1>$A$31:$A$34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29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29">
      <formula1>$A$31:$A$34</formula1>
    </dataValidation>
    <dataValidation type="list" allowBlank="1" showInputMessage="1" showErrorMessage="1" sqref="Y12:Y29 T12:T29 O12:O29 I12:I29">
      <formula1>$A$31:$A$34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03" yWindow="171" count="5">
        <x14:dataValidation type="list" allowBlank="1" showInputMessage="1" showErrorMessage="1">
          <x14:formula1>
            <xm:f>'1º P'!$C$2:$M$2</xm:f>
          </x14:formula1>
          <xm:sqref>C12:H29</xm:sqref>
        </x14:dataValidation>
        <x14:dataValidation type="list" allowBlank="1" showInputMessage="1" showErrorMessage="1">
          <x14:formula1>
            <xm:f>'1º P'!$C$2:$M$2</xm:f>
          </x14:formula1>
          <xm:sqref>J12:N29</xm:sqref>
        </x14:dataValidation>
        <x14:dataValidation type="list" allowBlank="1" showInputMessage="1" showErrorMessage="1">
          <x14:formula1>
            <xm:f>'1º P'!$C$2:$M$2</xm:f>
          </x14:formula1>
          <xm:sqref>P12:S29</xm:sqref>
        </x14:dataValidation>
        <x14:dataValidation type="list" allowBlank="1" showInputMessage="1" showErrorMessage="1">
          <x14:formula1>
            <xm:f>'1º P'!$C$2:$M$2</xm:f>
          </x14:formula1>
          <xm:sqref>U12:X29</xm:sqref>
        </x14:dataValidation>
        <x14:dataValidation type="list" allowBlank="1" showInputMessage="1" showErrorMessage="1">
          <x14:formula1>
            <xm:f>'1º P'!$C$2:$M$2</xm:f>
          </x14:formula1>
          <xm:sqref>Z12:AA29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62"/>
  <sheetViews>
    <sheetView zoomScale="110" zoomScaleNormal="110" workbookViewId="0">
      <selection activeCell="Z4" sqref="Z4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7" t="str">
        <f>IF('1º P'!B1="","",'1º P'!B1)</f>
        <v>INSTITUCIÓN EDUCATIVA</v>
      </c>
      <c r="C1" s="17"/>
      <c r="D1" s="17"/>
      <c r="E1" s="17"/>
      <c r="F1" s="2"/>
      <c r="G1" s="2"/>
      <c r="AD1" s="123" t="str">
        <f>'1º P'!AC1</f>
        <v>VERSIÓN: 04·2019</v>
      </c>
    </row>
    <row r="2" spans="1:31" x14ac:dyDescent="0.25">
      <c r="B2" s="27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7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7"/>
      <c r="C4" s="18"/>
      <c r="D4" s="18"/>
      <c r="E4" s="18"/>
      <c r="F4" s="5"/>
      <c r="G4" s="5"/>
    </row>
    <row r="5" spans="1:31" ht="15.75" x14ac:dyDescent="0.25">
      <c r="A5" s="289" t="s">
        <v>40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90" t="str">
        <f>IF('1º P'!T4="","",'1º P'!T4)</f>
        <v>REGULAR</v>
      </c>
      <c r="U5" s="290"/>
      <c r="V5" s="290"/>
      <c r="W5" s="290"/>
      <c r="X5" s="290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43</v>
      </c>
      <c r="M6" s="291">
        <f ca="1">IF('1º P'!M5="","",'1º P'!M5)</f>
        <v>2019</v>
      </c>
      <c r="N6" s="291"/>
      <c r="O6" s="26"/>
    </row>
    <row r="7" spans="1:31" x14ac:dyDescent="0.25">
      <c r="B7" s="8" t="s">
        <v>9</v>
      </c>
      <c r="C7" s="292" t="str">
        <f>IF('1º P'!C6="","",'1º P'!C6)</f>
        <v>PRIMERO</v>
      </c>
      <c r="D7" s="292"/>
      <c r="E7" s="292"/>
      <c r="F7" s="292"/>
      <c r="G7" s="9"/>
      <c r="H7" s="10"/>
      <c r="I7" s="10"/>
      <c r="J7" s="10"/>
      <c r="K7" s="8" t="s">
        <v>10</v>
      </c>
      <c r="L7" s="292" t="str">
        <f>IF('1º P'!J6="","",'1º P'!J6)</f>
        <v>A</v>
      </c>
      <c r="M7" s="292"/>
      <c r="N7" s="292"/>
      <c r="O7" s="10"/>
      <c r="P7" s="10"/>
      <c r="Q7" s="10"/>
      <c r="R7" s="8" t="s">
        <v>12</v>
      </c>
      <c r="S7" s="292" t="str">
        <f>IF('1º P'!S6="","",'1º P'!S6)</f>
        <v/>
      </c>
      <c r="T7" s="292"/>
      <c r="U7" s="292"/>
      <c r="V7" s="292"/>
      <c r="W7" s="31"/>
      <c r="X7" s="31"/>
      <c r="Y7" s="31"/>
      <c r="Z7" s="31"/>
      <c r="AA7" s="31"/>
      <c r="AB7" s="31"/>
      <c r="AC7" s="31"/>
      <c r="AD7" s="31"/>
      <c r="AE7" s="11"/>
    </row>
    <row r="8" spans="1:31" x14ac:dyDescent="0.25">
      <c r="B8" s="8" t="s">
        <v>7</v>
      </c>
      <c r="C8" s="293" t="str">
        <f>IF('1º P'!C7="","",'1º P'!C7)</f>
        <v>EDUCACIÓN RELIGIOSA</v>
      </c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10"/>
      <c r="Q8" s="10"/>
      <c r="R8" s="8" t="s">
        <v>8</v>
      </c>
      <c r="S8" s="293" t="str">
        <f>IF('1º P'!S7="","",'1º P'!S7)</f>
        <v>NORMA LEYTON MAMANI</v>
      </c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11"/>
    </row>
    <row r="9" spans="1:31" x14ac:dyDescent="0.25">
      <c r="A9" s="52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263"/>
    </row>
    <row r="10" spans="1:31" x14ac:dyDescent="0.25">
      <c r="A10" s="52"/>
      <c r="B10" s="5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63"/>
    </row>
    <row r="11" spans="1:31" x14ac:dyDescent="0.25">
      <c r="A11" s="52"/>
      <c r="B11" s="53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63"/>
    </row>
    <row r="12" spans="1:31" x14ac:dyDescent="0.25">
      <c r="A12" s="52"/>
      <c r="B12" s="53"/>
      <c r="C12" s="37"/>
      <c r="D12" s="37"/>
      <c r="E12" s="37"/>
      <c r="F12" s="37"/>
      <c r="G12" s="37"/>
      <c r="H12" s="37"/>
      <c r="I12" s="38"/>
      <c r="J12" s="37"/>
      <c r="K12" s="37"/>
      <c r="L12" s="37"/>
      <c r="M12" s="37"/>
      <c r="N12" s="37"/>
      <c r="O12" s="38"/>
      <c r="P12" s="37"/>
      <c r="Q12" s="37"/>
      <c r="R12" s="37"/>
      <c r="S12" s="37"/>
      <c r="T12" s="38"/>
      <c r="U12" s="37"/>
      <c r="V12" s="37"/>
      <c r="W12" s="37"/>
      <c r="X12" s="37"/>
      <c r="Y12" s="38"/>
      <c r="Z12" s="37"/>
      <c r="AA12" s="37"/>
      <c r="AB12" s="37"/>
      <c r="AC12" s="37"/>
      <c r="AD12" s="38"/>
      <c r="AE12" s="263"/>
    </row>
    <row r="13" spans="1:31" s="12" customFormat="1" ht="12.75" x14ac:dyDescent="0.25">
      <c r="A13" s="39"/>
      <c r="B13" s="40"/>
      <c r="C13" s="41"/>
      <c r="D13" s="41"/>
      <c r="E13" s="41"/>
      <c r="F13" s="41"/>
      <c r="G13" s="41"/>
      <c r="H13" s="41"/>
      <c r="I13" s="42"/>
      <c r="J13" s="41"/>
      <c r="K13" s="41"/>
      <c r="L13" s="41"/>
      <c r="M13" s="41"/>
      <c r="N13" s="41"/>
      <c r="O13" s="42"/>
      <c r="P13" s="41"/>
      <c r="Q13" s="41"/>
      <c r="R13" s="41"/>
      <c r="S13" s="41"/>
      <c r="T13" s="42"/>
      <c r="U13" s="41"/>
      <c r="V13" s="41"/>
      <c r="W13" s="41"/>
      <c r="X13" s="41"/>
      <c r="Y13" s="42"/>
      <c r="Z13" s="41"/>
      <c r="AA13" s="41"/>
      <c r="AB13" s="41"/>
      <c r="AC13" s="41"/>
      <c r="AD13" s="42"/>
      <c r="AE13" s="51"/>
    </row>
    <row r="14" spans="1:31" s="13" customFormat="1" x14ac:dyDescent="0.25">
      <c r="A14" s="39"/>
      <c r="B14" s="40"/>
      <c r="C14" s="43"/>
      <c r="D14" s="329" t="s">
        <v>86</v>
      </c>
      <c r="E14" s="329"/>
      <c r="F14" s="329"/>
      <c r="G14" s="329" t="s">
        <v>87</v>
      </c>
      <c r="H14" s="329"/>
      <c r="I14" s="329"/>
      <c r="J14" s="329" t="s">
        <v>88</v>
      </c>
      <c r="K14" s="329"/>
      <c r="L14" s="329"/>
      <c r="M14" s="329" t="s">
        <v>89</v>
      </c>
      <c r="N14" s="329"/>
      <c r="O14" s="329"/>
      <c r="P14" s="329" t="s">
        <v>90</v>
      </c>
      <c r="Q14" s="329"/>
      <c r="R14" s="329"/>
      <c r="S14" s="43"/>
      <c r="T14" s="44"/>
      <c r="U14" s="43"/>
      <c r="V14" s="43"/>
      <c r="W14" s="43"/>
      <c r="X14" s="43"/>
      <c r="Y14" s="44"/>
      <c r="Z14" s="43"/>
      <c r="AA14" s="43"/>
      <c r="AB14" s="43"/>
      <c r="AC14" s="43"/>
      <c r="AD14" s="44"/>
      <c r="AE14" s="44"/>
    </row>
    <row r="15" spans="1:31" s="13" customFormat="1" x14ac:dyDescent="0.25">
      <c r="A15" s="39"/>
      <c r="B15" s="40"/>
      <c r="D15" s="13" t="s">
        <v>36</v>
      </c>
      <c r="E15" s="43" t="s">
        <v>37</v>
      </c>
      <c r="F15" s="43" t="s">
        <v>41</v>
      </c>
      <c r="G15" s="13" t="s">
        <v>36</v>
      </c>
      <c r="H15" s="162" t="s">
        <v>37</v>
      </c>
      <c r="I15" s="162" t="s">
        <v>41</v>
      </c>
      <c r="J15" s="13" t="s">
        <v>36</v>
      </c>
      <c r="K15" s="162" t="s">
        <v>37</v>
      </c>
      <c r="L15" s="162" t="s">
        <v>41</v>
      </c>
      <c r="M15" s="13" t="s">
        <v>36</v>
      </c>
      <c r="N15" s="162" t="s">
        <v>37</v>
      </c>
      <c r="O15" s="162" t="s">
        <v>41</v>
      </c>
      <c r="P15" s="13" t="s">
        <v>36</v>
      </c>
      <c r="Q15" s="162" t="s">
        <v>37</v>
      </c>
      <c r="R15" s="162" t="s">
        <v>41</v>
      </c>
      <c r="S15" s="162"/>
      <c r="T15" s="44"/>
      <c r="U15" s="43"/>
      <c r="V15" s="43"/>
      <c r="W15" s="43"/>
      <c r="X15" s="43"/>
      <c r="Y15" s="44"/>
      <c r="Z15" s="43"/>
      <c r="AA15" s="43"/>
      <c r="AB15" s="43"/>
      <c r="AC15" s="43"/>
      <c r="AD15" s="44"/>
      <c r="AE15" s="44"/>
    </row>
    <row r="16" spans="1:31" s="13" customFormat="1" x14ac:dyDescent="0.25">
      <c r="A16" s="39"/>
      <c r="B16" s="40"/>
      <c r="C16" s="43" t="s">
        <v>31</v>
      </c>
      <c r="D16" s="58">
        <f>'1º P'!Q32</f>
        <v>5.8823529411764705E-2</v>
      </c>
      <c r="E16" s="58">
        <f>'2º P'!Q32</f>
        <v>5.8823529411764705E-2</v>
      </c>
      <c r="F16" s="58">
        <f>'3º P'!Q32</f>
        <v>5.8823529411764705E-2</v>
      </c>
      <c r="G16" s="58">
        <f>'1º P'!T32</f>
        <v>5.8823529411764705E-2</v>
      </c>
      <c r="H16" s="58">
        <f>'2º P'!T32</f>
        <v>0</v>
      </c>
      <c r="I16" s="161">
        <f>'3º P'!T32</f>
        <v>5.8823529411764705E-2</v>
      </c>
      <c r="J16" s="58">
        <f>'1º P'!W32</f>
        <v>0.11764705882352941</v>
      </c>
      <c r="K16" s="58">
        <f>'2º P'!W32</f>
        <v>0</v>
      </c>
      <c r="L16" s="58">
        <f>'3º P'!W32</f>
        <v>0</v>
      </c>
      <c r="M16" s="58" t="str">
        <f>'1º P'!Z32</f>
        <v/>
      </c>
      <c r="N16" s="58" t="str">
        <f>'2º P'!Z32</f>
        <v/>
      </c>
      <c r="O16" s="161" t="str">
        <f>'3º P'!Z32</f>
        <v/>
      </c>
      <c r="P16" s="58" t="str">
        <f>IF('1º P'!AC32="","",'1º P'!AC32)</f>
        <v/>
      </c>
      <c r="Q16" s="58" t="str">
        <f>'2º P'!AC32</f>
        <v/>
      </c>
      <c r="R16" s="58" t="str">
        <f>'3º P'!AC32</f>
        <v/>
      </c>
      <c r="S16" s="43"/>
      <c r="T16" s="44"/>
      <c r="U16" s="43"/>
      <c r="V16" s="43"/>
      <c r="W16" s="43"/>
      <c r="X16" s="43"/>
      <c r="Y16" s="44"/>
      <c r="Z16" s="43"/>
      <c r="AA16" s="43"/>
      <c r="AB16" s="43"/>
      <c r="AC16" s="43"/>
      <c r="AD16" s="44"/>
      <c r="AE16" s="44"/>
    </row>
    <row r="17" spans="1:31" s="13" customFormat="1" x14ac:dyDescent="0.25">
      <c r="A17" s="39"/>
      <c r="B17" s="40"/>
      <c r="C17" s="43" t="s">
        <v>11</v>
      </c>
      <c r="D17" s="58">
        <f>'1º P'!Q33</f>
        <v>0.76470588235294112</v>
      </c>
      <c r="E17" s="58">
        <f>'2º P'!Q33</f>
        <v>0.70588235294117652</v>
      </c>
      <c r="F17" s="58">
        <f>'3º P'!Q33</f>
        <v>0.6470588235294118</v>
      </c>
      <c r="G17" s="58">
        <f>'1º P'!T33</f>
        <v>0.76470588235294112</v>
      </c>
      <c r="H17" s="58">
        <f>'2º P'!T33</f>
        <v>0.82352941176470584</v>
      </c>
      <c r="I17" s="161">
        <f>'3º P'!T33</f>
        <v>0.6470588235294118</v>
      </c>
      <c r="J17" s="58">
        <f>'1º P'!W33</f>
        <v>0</v>
      </c>
      <c r="K17" s="58">
        <f>'2º P'!W33</f>
        <v>5.8823529411764705E-2</v>
      </c>
      <c r="L17" s="58">
        <f>'3º P'!W33</f>
        <v>5.8823529411764705E-2</v>
      </c>
      <c r="M17" s="58" t="str">
        <f>'1º P'!Z33</f>
        <v/>
      </c>
      <c r="N17" s="58" t="str">
        <f>'2º P'!Z33</f>
        <v/>
      </c>
      <c r="O17" s="161" t="str">
        <f>'3º P'!Z33</f>
        <v/>
      </c>
      <c r="P17" s="58" t="str">
        <f>'1º P'!AC33</f>
        <v/>
      </c>
      <c r="Q17" s="58" t="str">
        <f>'2º P'!AC33</f>
        <v/>
      </c>
      <c r="R17" s="58" t="str">
        <f>'3º P'!AC33</f>
        <v/>
      </c>
      <c r="S17" s="43"/>
      <c r="T17" s="44"/>
      <c r="U17" s="43"/>
      <c r="V17" s="43"/>
      <c r="W17" s="43"/>
      <c r="X17" s="43"/>
      <c r="Y17" s="44"/>
      <c r="Z17" s="43"/>
      <c r="AA17" s="43"/>
      <c r="AB17" s="43"/>
      <c r="AC17" s="43"/>
      <c r="AD17" s="44"/>
      <c r="AE17" s="44"/>
    </row>
    <row r="18" spans="1:31" s="13" customFormat="1" x14ac:dyDescent="0.25">
      <c r="A18" s="39"/>
      <c r="B18" s="40"/>
      <c r="C18" s="43" t="s">
        <v>32</v>
      </c>
      <c r="D18" s="58">
        <f>'1º P'!Q34</f>
        <v>0.11764705882352941</v>
      </c>
      <c r="E18" s="58">
        <f>'2º P'!Q34</f>
        <v>5.8823529411764705E-2</v>
      </c>
      <c r="F18" s="58">
        <f>'3º P'!Q34</f>
        <v>5.8823529411764705E-2</v>
      </c>
      <c r="G18" s="58">
        <f>'1º P'!T34</f>
        <v>5.8823529411764705E-2</v>
      </c>
      <c r="H18" s="58">
        <f>'2º P'!T34</f>
        <v>0.11764705882352941</v>
      </c>
      <c r="I18" s="161">
        <f>'3º P'!T34</f>
        <v>0.23529411764705882</v>
      </c>
      <c r="J18" s="58">
        <f>'1º P'!W34</f>
        <v>0</v>
      </c>
      <c r="K18" s="58">
        <f>'2º P'!W34</f>
        <v>5.8823529411764705E-2</v>
      </c>
      <c r="L18" s="58">
        <f>'3º P'!W34</f>
        <v>5.8823529411764705E-2</v>
      </c>
      <c r="M18" s="58" t="str">
        <f>'1º P'!Z34</f>
        <v/>
      </c>
      <c r="N18" s="58" t="str">
        <f>'2º P'!Z34</f>
        <v/>
      </c>
      <c r="O18" s="161" t="str">
        <f>'3º P'!Z34</f>
        <v/>
      </c>
      <c r="P18" s="58" t="str">
        <f>'1º P'!AC34</f>
        <v/>
      </c>
      <c r="Q18" s="58" t="str">
        <f>'2º P'!AC34</f>
        <v/>
      </c>
      <c r="R18" s="58" t="str">
        <f>'3º P'!AC34</f>
        <v/>
      </c>
      <c r="S18" s="43"/>
      <c r="T18" s="44"/>
      <c r="U18" s="43"/>
      <c r="V18" s="43"/>
      <c r="W18" s="43"/>
      <c r="X18" s="43"/>
      <c r="Y18" s="44"/>
      <c r="Z18" s="43"/>
      <c r="AA18" s="43"/>
      <c r="AB18" s="43"/>
      <c r="AC18" s="43"/>
      <c r="AD18" s="44"/>
      <c r="AE18" s="44"/>
    </row>
    <row r="19" spans="1:31" s="13" customFormat="1" x14ac:dyDescent="0.25">
      <c r="A19" s="39"/>
      <c r="B19" s="40"/>
      <c r="C19" s="43" t="s">
        <v>33</v>
      </c>
      <c r="D19" s="58">
        <f>'1º P'!Q35</f>
        <v>5.8823529411764705E-2</v>
      </c>
      <c r="E19" s="58">
        <f>'2º P'!Q35</f>
        <v>0.17647058823529413</v>
      </c>
      <c r="F19" s="58">
        <f>'3º P'!Q35</f>
        <v>0.23529411764705882</v>
      </c>
      <c r="G19" s="58">
        <f>'1º P'!T35</f>
        <v>0.11764705882352941</v>
      </c>
      <c r="H19" s="58">
        <f>'2º P'!T35</f>
        <v>5.8823529411764705E-2</v>
      </c>
      <c r="I19" s="161">
        <f>'3º P'!T35</f>
        <v>5.8823529411764705E-2</v>
      </c>
      <c r="J19" s="58">
        <f>'1º P'!W35</f>
        <v>0</v>
      </c>
      <c r="K19" s="58">
        <f>'2º P'!W35</f>
        <v>0</v>
      </c>
      <c r="L19" s="58">
        <f>'3º P'!W35</f>
        <v>0</v>
      </c>
      <c r="M19" s="58" t="str">
        <f>'1º P'!Z35</f>
        <v/>
      </c>
      <c r="N19" s="58" t="str">
        <f>'2º P'!Z35</f>
        <v/>
      </c>
      <c r="O19" s="161" t="str">
        <f>'3º P'!Z35</f>
        <v/>
      </c>
      <c r="P19" s="58" t="str">
        <f>'1º P'!AC35</f>
        <v/>
      </c>
      <c r="Q19" s="58" t="str">
        <f>'2º P'!AC35</f>
        <v/>
      </c>
      <c r="R19" s="58" t="str">
        <f>'3º P'!AC35</f>
        <v/>
      </c>
      <c r="S19" s="43"/>
      <c r="T19" s="44"/>
      <c r="U19" s="43"/>
      <c r="V19" s="43"/>
      <c r="W19" s="43"/>
      <c r="X19" s="43"/>
      <c r="Y19" s="44"/>
      <c r="Z19" s="43"/>
      <c r="AA19" s="43"/>
      <c r="AB19" s="43"/>
      <c r="AC19" s="43"/>
      <c r="AD19" s="44"/>
      <c r="AE19" s="44"/>
    </row>
    <row r="20" spans="1:31" s="13" customFormat="1" x14ac:dyDescent="0.25">
      <c r="A20" s="39"/>
      <c r="B20" s="40"/>
      <c r="C20" s="43"/>
      <c r="D20" s="43"/>
      <c r="E20" s="43"/>
      <c r="F20" s="43"/>
      <c r="G20" s="43"/>
      <c r="H20" s="43"/>
      <c r="I20" s="44"/>
      <c r="J20" s="43"/>
      <c r="K20" s="43"/>
      <c r="L20" s="43"/>
      <c r="M20" s="43"/>
      <c r="N20" s="43"/>
      <c r="O20" s="44"/>
      <c r="P20" s="43"/>
      <c r="Q20" s="43"/>
      <c r="R20" s="43"/>
      <c r="S20" s="43"/>
      <c r="T20" s="44"/>
      <c r="U20" s="43"/>
      <c r="V20" s="43"/>
      <c r="W20" s="43"/>
      <c r="X20" s="43"/>
      <c r="Y20" s="44"/>
      <c r="Z20" s="43"/>
      <c r="AA20" s="43"/>
      <c r="AB20" s="43"/>
      <c r="AC20" s="43"/>
      <c r="AD20" s="44"/>
      <c r="AE20" s="44"/>
    </row>
    <row r="21" spans="1:31" s="13" customFormat="1" x14ac:dyDescent="0.25">
      <c r="A21" s="39"/>
      <c r="B21" s="40"/>
      <c r="C21" s="34"/>
      <c r="D21" s="35"/>
      <c r="E21" s="35"/>
      <c r="F21" s="43"/>
      <c r="G21" s="43"/>
      <c r="H21" s="43"/>
      <c r="I21" s="44"/>
      <c r="J21" s="43"/>
      <c r="K21" s="43"/>
      <c r="L21" s="43"/>
      <c r="M21" s="43"/>
      <c r="N21" s="43"/>
      <c r="O21" s="44"/>
      <c r="P21" s="43"/>
      <c r="Q21" s="43"/>
      <c r="R21" s="43"/>
      <c r="S21" s="43"/>
      <c r="T21" s="44"/>
      <c r="U21" s="43"/>
      <c r="V21" s="43"/>
      <c r="W21" s="43"/>
      <c r="X21" s="43"/>
      <c r="Y21" s="44"/>
      <c r="Z21" s="43"/>
      <c r="AA21" s="43"/>
      <c r="AB21" s="43"/>
      <c r="AC21" s="43"/>
      <c r="AD21" s="44"/>
      <c r="AE21" s="44"/>
    </row>
    <row r="22" spans="1:31" s="13" customFormat="1" x14ac:dyDescent="0.25">
      <c r="A22" s="39"/>
      <c r="B22" s="40"/>
      <c r="C22" s="32"/>
      <c r="D22" s="33"/>
      <c r="E22" s="36"/>
      <c r="F22" s="58"/>
      <c r="G22" s="43"/>
      <c r="H22" s="43"/>
      <c r="I22" s="44"/>
      <c r="J22" s="43"/>
      <c r="K22" s="43"/>
      <c r="L22" s="43"/>
      <c r="M22" s="43"/>
      <c r="N22" s="43"/>
      <c r="O22" s="44"/>
      <c r="P22" s="43"/>
      <c r="Q22" s="43"/>
      <c r="R22" s="43"/>
      <c r="S22" s="43"/>
      <c r="T22" s="44"/>
      <c r="U22" s="43"/>
      <c r="V22" s="43"/>
      <c r="W22" s="43"/>
      <c r="X22" s="43"/>
      <c r="Y22" s="44"/>
      <c r="Z22" s="43"/>
      <c r="AA22" s="43"/>
      <c r="AB22" s="43"/>
      <c r="AC22" s="43"/>
      <c r="AD22" s="44"/>
      <c r="AE22" s="44"/>
    </row>
    <row r="23" spans="1:31" s="13" customFormat="1" x14ac:dyDescent="0.25">
      <c r="A23" s="39"/>
      <c r="B23" s="40"/>
      <c r="C23" s="32"/>
      <c r="D23" s="33"/>
      <c r="E23" s="36"/>
      <c r="F23" s="58"/>
      <c r="G23" s="43"/>
      <c r="H23" s="43"/>
      <c r="I23" s="44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4"/>
      <c r="U23" s="43"/>
      <c r="V23" s="43"/>
      <c r="W23" s="43"/>
      <c r="X23" s="43"/>
      <c r="Y23" s="44"/>
      <c r="Z23" s="43"/>
      <c r="AA23" s="43"/>
      <c r="AB23" s="43"/>
      <c r="AC23" s="43"/>
      <c r="AD23" s="44"/>
      <c r="AE23" s="44"/>
    </row>
    <row r="24" spans="1:31" s="13" customFormat="1" x14ac:dyDescent="0.25">
      <c r="A24" s="39"/>
      <c r="B24" s="40"/>
      <c r="C24" s="32"/>
      <c r="D24" s="33"/>
      <c r="E24" s="36"/>
      <c r="F24" s="58"/>
      <c r="G24" s="43"/>
      <c r="H24" s="43"/>
      <c r="I24" s="44"/>
      <c r="J24" s="43"/>
      <c r="K24" s="43"/>
      <c r="L24" s="43"/>
      <c r="M24" s="43"/>
      <c r="N24" s="43"/>
      <c r="O24" s="44"/>
      <c r="P24" s="43"/>
      <c r="Q24" s="43"/>
      <c r="R24" s="43"/>
      <c r="S24" s="43"/>
      <c r="T24" s="44"/>
      <c r="U24" s="43"/>
      <c r="V24" s="43"/>
      <c r="W24" s="43"/>
      <c r="X24" s="43"/>
      <c r="Y24" s="44"/>
      <c r="Z24" s="43"/>
      <c r="AA24" s="43"/>
      <c r="AB24" s="43"/>
      <c r="AC24" s="43"/>
      <c r="AD24" s="44"/>
      <c r="AE24" s="44"/>
    </row>
    <row r="25" spans="1:31" s="13" customFormat="1" x14ac:dyDescent="0.25">
      <c r="A25" s="39"/>
      <c r="B25" s="40"/>
      <c r="C25" s="32"/>
      <c r="D25" s="33"/>
      <c r="E25" s="36"/>
      <c r="F25" s="58"/>
      <c r="G25" s="43"/>
      <c r="H25" s="43"/>
      <c r="I25" s="44"/>
      <c r="J25" s="43"/>
      <c r="K25" s="43"/>
      <c r="L25" s="43"/>
      <c r="M25" s="43"/>
      <c r="N25" s="43"/>
      <c r="O25" s="44"/>
      <c r="P25" s="43"/>
      <c r="Q25" s="43"/>
      <c r="R25" s="43"/>
      <c r="S25" s="43"/>
      <c r="T25" s="44"/>
      <c r="U25" s="43"/>
      <c r="V25" s="43"/>
      <c r="W25" s="43"/>
      <c r="X25" s="43"/>
      <c r="Y25" s="44"/>
      <c r="Z25" s="43"/>
      <c r="AA25" s="43"/>
      <c r="AB25" s="43"/>
      <c r="AC25" s="43"/>
      <c r="AD25" s="44"/>
      <c r="AE25" s="44"/>
    </row>
    <row r="26" spans="1:31" s="13" customFormat="1" x14ac:dyDescent="0.25">
      <c r="A26" s="39"/>
      <c r="B26" s="40"/>
      <c r="C26" s="43"/>
      <c r="D26" s="43"/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4"/>
      <c r="P26" s="43"/>
      <c r="Q26" s="43"/>
      <c r="R26" s="43"/>
      <c r="S26" s="43"/>
      <c r="T26" s="44"/>
      <c r="U26" s="43"/>
      <c r="V26" s="43"/>
      <c r="W26" s="43"/>
      <c r="X26" s="43"/>
      <c r="Y26" s="44"/>
      <c r="Z26" s="43"/>
      <c r="AA26" s="43"/>
      <c r="AB26" s="43"/>
      <c r="AC26" s="43"/>
      <c r="AD26" s="44"/>
      <c r="AE26" s="44"/>
    </row>
    <row r="27" spans="1:31" s="13" customFormat="1" x14ac:dyDescent="0.25">
      <c r="A27" s="39"/>
      <c r="B27" s="40"/>
      <c r="C27" s="43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3"/>
      <c r="O27" s="44"/>
      <c r="P27" s="43"/>
      <c r="Q27" s="43"/>
      <c r="R27" s="43"/>
      <c r="S27" s="43"/>
      <c r="T27" s="44"/>
      <c r="U27" s="43"/>
      <c r="V27" s="43"/>
      <c r="W27" s="43"/>
      <c r="X27" s="43"/>
      <c r="Y27" s="44"/>
      <c r="Z27" s="43"/>
      <c r="AA27" s="43"/>
      <c r="AB27" s="43"/>
      <c r="AC27" s="43"/>
      <c r="AD27" s="44"/>
      <c r="AE27" s="44"/>
    </row>
    <row r="28" spans="1:31" x14ac:dyDescent="0.25">
      <c r="A28" s="45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  <c r="O28" s="50"/>
      <c r="P28" s="298"/>
      <c r="Q28" s="298"/>
      <c r="R28" s="47"/>
      <c r="S28" s="47"/>
      <c r="T28" s="47"/>
      <c r="U28" s="49"/>
      <c r="V28" s="50"/>
      <c r="W28" s="299"/>
      <c r="X28" s="299"/>
      <c r="Y28" s="47"/>
      <c r="Z28" s="300"/>
      <c r="AA28" s="300"/>
      <c r="AB28" s="300"/>
      <c r="AC28" s="300"/>
      <c r="AD28" s="300"/>
      <c r="AE28" s="48"/>
    </row>
    <row r="29" spans="1:31" x14ac:dyDescent="0.25">
      <c r="A29" s="45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  <c r="O29" s="50"/>
      <c r="P29" s="298"/>
      <c r="Q29" s="298"/>
      <c r="R29" s="47"/>
      <c r="S29" s="47"/>
      <c r="T29" s="47"/>
      <c r="U29" s="49"/>
      <c r="V29" s="50"/>
      <c r="W29" s="299"/>
      <c r="X29" s="299"/>
      <c r="Y29" s="47"/>
      <c r="Z29" s="300"/>
      <c r="AA29" s="300"/>
      <c r="AB29" s="300"/>
      <c r="AC29" s="300"/>
      <c r="AD29" s="300"/>
      <c r="AE29" s="48"/>
    </row>
    <row r="30" spans="1:31" x14ac:dyDescent="0.25">
      <c r="A30" s="39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50"/>
      <c r="W30" s="299"/>
      <c r="X30" s="299"/>
      <c r="Y30" s="47"/>
      <c r="Z30" s="300"/>
      <c r="AA30" s="300"/>
      <c r="AB30" s="300"/>
      <c r="AC30" s="300"/>
      <c r="AD30" s="300"/>
      <c r="AE30" s="48"/>
    </row>
    <row r="31" spans="1:31" x14ac:dyDescent="0.25"/>
    <row r="32" spans="1:31" x14ac:dyDescent="0.25">
      <c r="B32" s="15"/>
      <c r="C32" s="287"/>
      <c r="D32" s="287"/>
      <c r="E32" s="287"/>
      <c r="F32" s="287"/>
      <c r="G32" s="287"/>
      <c r="H32" s="287"/>
      <c r="I32" s="287"/>
      <c r="J32" s="287"/>
      <c r="M32" s="59"/>
      <c r="N32" s="59"/>
      <c r="O32" s="59"/>
      <c r="P32" s="59"/>
      <c r="Q32" s="59"/>
      <c r="R32" s="59"/>
      <c r="S32" s="59"/>
      <c r="T32" s="73" t="str">
        <f>IF('1º P'!K36="","",'1º P'!K36)</f>
        <v>Tacna,</v>
      </c>
      <c r="U32" s="296">
        <f ca="1">NOW()</f>
        <v>43587.986739930559</v>
      </c>
      <c r="V32" s="296"/>
      <c r="W32" s="296"/>
      <c r="X32" s="296"/>
      <c r="Y32" s="296"/>
      <c r="Z32" s="296"/>
      <c r="AA32" s="296"/>
      <c r="AB32" s="296"/>
      <c r="AC32" s="296"/>
      <c r="AD32" s="296"/>
    </row>
    <row r="33" spans="1:31" x14ac:dyDescent="0.25">
      <c r="A33" s="3"/>
      <c r="B33" s="23"/>
      <c r="C33" s="59"/>
      <c r="D33" s="59"/>
      <c r="E33" s="59"/>
      <c r="F33" s="59"/>
      <c r="G33" s="59"/>
      <c r="H33" s="59"/>
      <c r="I33" s="59"/>
      <c r="J33" s="59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E33" s="3"/>
    </row>
    <row r="34" spans="1:31" x14ac:dyDescent="0.25">
      <c r="A34" s="3"/>
      <c r="B34" s="15" t="s">
        <v>50</v>
      </c>
      <c r="J34" s="71" t="s">
        <v>26</v>
      </c>
      <c r="AE34" s="3"/>
    </row>
    <row r="35" spans="1:31" x14ac:dyDescent="0.25">
      <c r="A35" s="3"/>
      <c r="B35" s="74" t="str">
        <f>IF('1º P'!S7="","",'1º P'!S7)</f>
        <v>NORMA LEYTON MAMANI</v>
      </c>
      <c r="J35" s="72" t="str">
        <f>IF('1º P'!C37="","",'1º P'!C37)</f>
        <v>SUBDIRECCIÓN</v>
      </c>
      <c r="R35" s="16"/>
      <c r="AE35" s="3"/>
    </row>
    <row r="36" spans="1:31" x14ac:dyDescent="0.25">
      <c r="A36" s="3"/>
      <c r="R36" s="126" t="s">
        <v>51</v>
      </c>
      <c r="AE36" s="3"/>
    </row>
    <row r="37" spans="1:31" hidden="1" x14ac:dyDescent="0.25">
      <c r="A37" s="3"/>
      <c r="AE37" s="3"/>
    </row>
    <row r="38" spans="1:31" hidden="1" x14ac:dyDescent="0.25">
      <c r="A38" s="3"/>
      <c r="AE38" s="3"/>
    </row>
    <row r="39" spans="1:31" hidden="1" x14ac:dyDescent="0.25">
      <c r="A39" s="3"/>
      <c r="AE39" s="3"/>
    </row>
    <row r="40" spans="1:31" hidden="1" x14ac:dyDescent="0.25">
      <c r="A40" s="3"/>
      <c r="AE40" s="3"/>
    </row>
    <row r="41" spans="1:31" hidden="1" x14ac:dyDescent="0.25">
      <c r="A41" s="3"/>
      <c r="AE41" s="3"/>
    </row>
    <row r="42" spans="1:31" hidden="1" x14ac:dyDescent="0.25">
      <c r="A42" s="3"/>
      <c r="AE42" s="3"/>
    </row>
    <row r="43" spans="1:31" hidden="1" x14ac:dyDescent="0.25">
      <c r="A43" s="3"/>
      <c r="AE43" s="3"/>
    </row>
    <row r="44" spans="1:31" hidden="1" x14ac:dyDescent="0.25">
      <c r="A44" s="3"/>
      <c r="AE44" s="3"/>
    </row>
    <row r="45" spans="1:31" hidden="1" x14ac:dyDescent="0.25">
      <c r="A45" s="3"/>
      <c r="AE45" s="3"/>
    </row>
    <row r="46" spans="1:31" hidden="1" x14ac:dyDescent="0.25">
      <c r="A46" s="3"/>
      <c r="AE46" s="3"/>
    </row>
    <row r="47" spans="1:31" hidden="1" x14ac:dyDescent="0.25">
      <c r="A47" s="3"/>
      <c r="AE47" s="3"/>
    </row>
    <row r="48" spans="1:31" hidden="1" x14ac:dyDescent="0.25">
      <c r="A48" s="3"/>
      <c r="AE48" s="3"/>
    </row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</sheetData>
  <sheetProtection password="C4F5" sheet="1" scenarios="1"/>
  <mergeCells count="33">
    <mergeCell ref="D14:F14"/>
    <mergeCell ref="G14:I14"/>
    <mergeCell ref="C11:I11"/>
    <mergeCell ref="J11:O11"/>
    <mergeCell ref="P11:T11"/>
    <mergeCell ref="J14:L14"/>
    <mergeCell ref="C10:I10"/>
    <mergeCell ref="J10:O10"/>
    <mergeCell ref="P10:T10"/>
    <mergeCell ref="U10:Y10"/>
    <mergeCell ref="Z10:AD10"/>
    <mergeCell ref="U32:AD32"/>
    <mergeCell ref="AE9:AE12"/>
    <mergeCell ref="W29:X29"/>
    <mergeCell ref="P14:R14"/>
    <mergeCell ref="U11:Y11"/>
    <mergeCell ref="Z11:AD11"/>
    <mergeCell ref="S33:AB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P28:Q28"/>
    <mergeCell ref="W28:X28"/>
    <mergeCell ref="Z28:AD30"/>
    <mergeCell ref="P29:Q29"/>
    <mergeCell ref="M14:O14"/>
    <mergeCell ref="W30:X30"/>
  </mergeCells>
  <conditionalFormatting sqref="E15:F15 C13:AE13 C14:D14 G14 J14 M14 P14 S14:AE15 C16:AE27">
    <cfRule type="cellIs" dxfId="19" priority="17" operator="equal">
      <formula>"C"</formula>
    </cfRule>
    <cfRule type="cellIs" dxfId="18" priority="18" operator="equal">
      <formula>"B"</formula>
    </cfRule>
    <cfRule type="cellIs" dxfId="17" priority="19" operator="equal">
      <formula>"AD"</formula>
    </cfRule>
    <cfRule type="cellIs" dxfId="16" priority="20" operator="equal">
      <formula>"A"</formula>
    </cfRule>
  </conditionalFormatting>
  <conditionalFormatting sqref="H15:I15">
    <cfRule type="cellIs" dxfId="15" priority="13" operator="equal">
      <formula>"C"</formula>
    </cfRule>
    <cfRule type="cellIs" dxfId="14" priority="14" operator="equal">
      <formula>"B"</formula>
    </cfRule>
    <cfRule type="cellIs" dxfId="13" priority="15" operator="equal">
      <formula>"AD"</formula>
    </cfRule>
    <cfRule type="cellIs" dxfId="12" priority="16" operator="equal">
      <formula>"A"</formula>
    </cfRule>
  </conditionalFormatting>
  <conditionalFormatting sqref="K15:L15">
    <cfRule type="cellIs" dxfId="11" priority="9" operator="equal">
      <formula>"C"</formula>
    </cfRule>
    <cfRule type="cellIs" dxfId="10" priority="10" operator="equal">
      <formula>"B"</formula>
    </cfRule>
    <cfRule type="cellIs" dxfId="9" priority="11" operator="equal">
      <formula>"AD"</formula>
    </cfRule>
    <cfRule type="cellIs" dxfId="8" priority="12" operator="equal">
      <formula>"A"</formula>
    </cfRule>
  </conditionalFormatting>
  <conditionalFormatting sqref="N15:O15">
    <cfRule type="cellIs" dxfId="7" priority="5" operator="equal">
      <formula>"C"</formula>
    </cfRule>
    <cfRule type="cellIs" dxfId="6" priority="6" operator="equal">
      <formula>"B"</formula>
    </cfRule>
    <cfRule type="cellIs" dxfId="5" priority="7" operator="equal">
      <formula>"AD"</formula>
    </cfRule>
    <cfRule type="cellIs" dxfId="4" priority="8" operator="equal">
      <formula>"A"</formula>
    </cfRule>
  </conditionalFormatting>
  <conditionalFormatting sqref="Q15:R15">
    <cfRule type="cellIs" dxfId="3" priority="1" operator="equal">
      <formula>"C"</formula>
    </cfRule>
    <cfRule type="cellIs" dxfId="2" priority="2" operator="equal">
      <formula>"B"</formula>
    </cfRule>
    <cfRule type="cellIs" dxfId="1" priority="3" operator="equal">
      <formula>"AD"</formula>
    </cfRule>
    <cfRule type="cellIs" dxfId="0" priority="4" operator="equal">
      <formula>"A"</formula>
    </cfRule>
  </conditionalFormatting>
  <dataValidations count="4"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36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rintOptions horizontalCentered="1" verticalCentered="1"/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6145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161925</xdr:rowOff>
              </to>
            </anchor>
          </objectPr>
        </oleObject>
      </mc:Choice>
      <mc:Fallback>
        <oleObject progId="CorelDRAW.Graphic.1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zoomScale="120" zoomScaleNormal="120" workbookViewId="0">
      <selection activeCell="M17" sqref="M17"/>
    </sheetView>
  </sheetViews>
  <sheetFormatPr baseColWidth="10" defaultColWidth="0" defaultRowHeight="15" zeroHeight="1" x14ac:dyDescent="0.25"/>
  <cols>
    <col min="1" max="1" width="3" style="13" bestFit="1" customWidth="1"/>
    <col min="2" max="2" width="30.28515625" style="166" customWidth="1"/>
    <col min="3" max="5" width="4.7109375" style="12" customWidth="1"/>
    <col min="6" max="17" width="4.7109375" style="166" customWidth="1"/>
    <col min="18" max="22" width="4.42578125" style="13" customWidth="1"/>
    <col min="23" max="23" width="9.5703125" style="13" customWidth="1"/>
    <col min="24" max="24" width="0.28515625" style="3" customWidth="1"/>
    <col min="25" max="16384" width="11.42578125" style="3" hidden="1"/>
  </cols>
  <sheetData>
    <row r="1" spans="1:23" ht="12.75" customHeight="1" x14ac:dyDescent="0.25">
      <c r="B1" s="165" t="str">
        <f>IF('1º P'!B1="","",'1º P'!B1)</f>
        <v>INSTITUCIÓN EDUCATIVA</v>
      </c>
      <c r="W1" s="167" t="str">
        <f>'1º P'!AC1</f>
        <v>VERSIÓN: 04·2019</v>
      </c>
    </row>
    <row r="2" spans="1:23" ht="12.75" customHeight="1" x14ac:dyDescent="0.25">
      <c r="B2" s="165" t="str">
        <f>IF('1º P'!B2="","",'1º P'!B2)</f>
        <v>"GUILLERMO AUZA ARCE"</v>
      </c>
    </row>
    <row r="3" spans="1:23" ht="12.75" customHeight="1" x14ac:dyDescent="0.25">
      <c r="B3" s="165" t="str">
        <f>IF('1º P'!B3="","",'1º P'!B3)</f>
        <v>TACNA</v>
      </c>
    </row>
    <row r="4" spans="1:23" ht="15.75" x14ac:dyDescent="0.25">
      <c r="B4" s="12"/>
      <c r="J4" s="168"/>
      <c r="K4" s="108" t="s">
        <v>46</v>
      </c>
      <c r="L4" s="260">
        <f ca="1">'1º P'!M5</f>
        <v>2019</v>
      </c>
      <c r="M4" s="260"/>
    </row>
    <row r="5" spans="1:23" ht="17.25" customHeight="1" x14ac:dyDescent="0.25">
      <c r="B5" s="242" t="s">
        <v>47</v>
      </c>
      <c r="C5" s="363" t="str">
        <f>IF('1º P'!T4="","",'1º P'!T4)</f>
        <v>REGULAR</v>
      </c>
      <c r="D5" s="363"/>
      <c r="E5" s="363"/>
      <c r="H5" s="66" t="s">
        <v>122</v>
      </c>
      <c r="I5" s="241" t="str">
        <f>IF('1º P'!S6="","",'1º P'!S6)</f>
        <v/>
      </c>
      <c r="M5" s="66" t="s">
        <v>124</v>
      </c>
      <c r="N5" s="171" t="str">
        <f>IF('1º P'!C6="","",'1º P'!C6)</f>
        <v>PRIMERO</v>
      </c>
      <c r="T5" s="242" t="s">
        <v>125</v>
      </c>
      <c r="U5" s="77" t="str">
        <f>IF('1º P'!J6="","",'1º P'!J6)</f>
        <v>A</v>
      </c>
    </row>
    <row r="6" spans="1:23" x14ac:dyDescent="0.25">
      <c r="B6" s="12"/>
      <c r="D6" s="242" t="s">
        <v>121</v>
      </c>
      <c r="E6" s="170" t="str">
        <f>IF('1º P'!C7="","",'1º P'!C7)</f>
        <v>EDUCACIÓN RELIGIOSA</v>
      </c>
      <c r="N6" s="66" t="s">
        <v>123</v>
      </c>
      <c r="O6" s="91" t="str">
        <f>IF('1º P'!S7="","",'1º P'!S7)</f>
        <v>NORMA LEYTON MAMANI</v>
      </c>
    </row>
    <row r="7" spans="1:23" ht="3.75" customHeight="1" thickBot="1" x14ac:dyDescent="0.3">
      <c r="B7" s="12"/>
      <c r="F7" s="91"/>
      <c r="N7" s="169"/>
    </row>
    <row r="8" spans="1:23" ht="15.75" thickBot="1" x14ac:dyDescent="0.3">
      <c r="A8" s="332" t="s">
        <v>6</v>
      </c>
      <c r="B8" s="330" t="s">
        <v>28</v>
      </c>
      <c r="C8" s="367" t="s">
        <v>86</v>
      </c>
      <c r="D8" s="368"/>
      <c r="E8" s="368"/>
      <c r="F8" s="367" t="s">
        <v>87</v>
      </c>
      <c r="G8" s="368"/>
      <c r="H8" s="368"/>
      <c r="I8" s="369" t="s">
        <v>88</v>
      </c>
      <c r="J8" s="368"/>
      <c r="K8" s="368"/>
      <c r="L8" s="367" t="s">
        <v>89</v>
      </c>
      <c r="M8" s="368"/>
      <c r="N8" s="368"/>
      <c r="O8" s="369" t="s">
        <v>90</v>
      </c>
      <c r="P8" s="368"/>
      <c r="Q8" s="368"/>
      <c r="R8" s="354" t="s">
        <v>92</v>
      </c>
      <c r="S8" s="355"/>
      <c r="T8" s="355"/>
      <c r="U8" s="355"/>
      <c r="V8" s="356"/>
      <c r="W8" s="360" t="s">
        <v>91</v>
      </c>
    </row>
    <row r="9" spans="1:23" ht="57" customHeight="1" thickBot="1" x14ac:dyDescent="0.3">
      <c r="A9" s="333"/>
      <c r="B9" s="330"/>
      <c r="C9" s="364" t="str">
        <f>IF('1º P'!C10=22,22,'1º P'!C10)</f>
        <v>CONSTRUYE SU IDENT COMO PERS HUM, AMADA POR DIOS, DIGNA, LIBRE Y TRASCEN, COMPREN LA DOCT DE SU RELIG, ABIERTAS AL DIALOG CON LAS QUE LE SON CERCANAS</v>
      </c>
      <c r="D9" s="365"/>
      <c r="E9" s="365"/>
      <c r="F9" s="366" t="str">
        <f>IF('1º P'!J10="","",'1º P'!J10)</f>
        <v>ASUME LA EXPER DEL ENCUENT PERS Y COMUNIT CON DIOS EN SU PROYECT DE VIDA EN COHERENCIA CON SU CREENCIA RELIGIOSA</v>
      </c>
      <c r="G9" s="366"/>
      <c r="H9" s="366"/>
      <c r="I9" s="366" t="str">
        <f>IF('1º P'!P10="","",'1º P'!P10)</f>
        <v>X</v>
      </c>
      <c r="J9" s="366"/>
      <c r="K9" s="366"/>
      <c r="L9" s="366" t="str">
        <f>IF('1º P'!U10="","",'1º P'!U10)</f>
        <v/>
      </c>
      <c r="M9" s="366"/>
      <c r="N9" s="366"/>
      <c r="O9" s="366" t="str">
        <f>IF('1º P'!Z10="","",'1º P'!Z10)</f>
        <v/>
      </c>
      <c r="P9" s="366"/>
      <c r="Q9" s="366"/>
      <c r="R9" s="357"/>
      <c r="S9" s="358"/>
      <c r="T9" s="358"/>
      <c r="U9" s="358"/>
      <c r="V9" s="359"/>
      <c r="W9" s="361"/>
    </row>
    <row r="10" spans="1:23" ht="15.75" thickBot="1" x14ac:dyDescent="0.3">
      <c r="A10" s="334"/>
      <c r="B10" s="331"/>
      <c r="C10" s="172" t="s">
        <v>36</v>
      </c>
      <c r="D10" s="173" t="s">
        <v>37</v>
      </c>
      <c r="E10" s="173" t="s">
        <v>41</v>
      </c>
      <c r="F10" s="172" t="s">
        <v>36</v>
      </c>
      <c r="G10" s="173" t="s">
        <v>37</v>
      </c>
      <c r="H10" s="173" t="s">
        <v>41</v>
      </c>
      <c r="I10" s="174" t="s">
        <v>36</v>
      </c>
      <c r="J10" s="173" t="s">
        <v>37</v>
      </c>
      <c r="K10" s="173" t="s">
        <v>41</v>
      </c>
      <c r="L10" s="172" t="s">
        <v>36</v>
      </c>
      <c r="M10" s="173" t="s">
        <v>37</v>
      </c>
      <c r="N10" s="173" t="s">
        <v>41</v>
      </c>
      <c r="O10" s="172" t="s">
        <v>36</v>
      </c>
      <c r="P10" s="173" t="s">
        <v>37</v>
      </c>
      <c r="Q10" s="173" t="s">
        <v>41</v>
      </c>
      <c r="R10" s="175" t="s">
        <v>93</v>
      </c>
      <c r="S10" s="176" t="s">
        <v>94</v>
      </c>
      <c r="T10" s="176" t="s">
        <v>95</v>
      </c>
      <c r="U10" s="177" t="s">
        <v>96</v>
      </c>
      <c r="V10" s="177" t="s">
        <v>97</v>
      </c>
      <c r="W10" s="362"/>
    </row>
    <row r="11" spans="1:23" ht="15" customHeight="1" x14ac:dyDescent="0.25">
      <c r="A11" s="178">
        <v>1</v>
      </c>
      <c r="B11" s="179" t="str">
        <f>IF('1º P'!B12="","",'1º P'!B12)</f>
        <v>Almonte Limachi, Mayte Marilia</v>
      </c>
      <c r="C11" s="180" t="str">
        <f>IF('1º P'!I12="","",'1º P'!I12)</f>
        <v>A</v>
      </c>
      <c r="D11" s="181" t="str">
        <f>IF('2º P'!I12="","",'2º P'!I12)</f>
        <v>C</v>
      </c>
      <c r="E11" s="181" t="str">
        <f>IF('3º P'!I12="","",'3º P'!I12)</f>
        <v>C</v>
      </c>
      <c r="F11" s="180" t="str">
        <f>IF('1º P'!O12="","",'1º P'!O12)</f>
        <v>A</v>
      </c>
      <c r="G11" s="181" t="str">
        <f>IF('2º P'!O12="","",'2º P'!O12)</f>
        <v>C</v>
      </c>
      <c r="H11" s="181" t="str">
        <f>IF('3º P'!O12="","",'3º P'!O12)</f>
        <v>C</v>
      </c>
      <c r="I11" s="180" t="str">
        <f>IF('1º P'!T12="","",'1º P'!T12)</f>
        <v>AD</v>
      </c>
      <c r="J11" s="181" t="str">
        <f>IF('2º P'!T12="","",'2º P'!T12)</f>
        <v/>
      </c>
      <c r="K11" s="181" t="str">
        <f>IF('3º P'!T12="","",'3º P'!T12)</f>
        <v/>
      </c>
      <c r="L11" s="180" t="str">
        <f>IF('1º P'!Y12="","",'1º P'!Y12)</f>
        <v>AD</v>
      </c>
      <c r="M11" s="181" t="str">
        <f>IF('2º P'!Y12="","",'2º P'!Y12)</f>
        <v/>
      </c>
      <c r="N11" s="181" t="str">
        <f>IF('3º P'!Y12="","",'3º P'!Y12)</f>
        <v/>
      </c>
      <c r="O11" s="180" t="str">
        <f>IF('1º P'!AB12="","",'1º P'!AB12)</f>
        <v/>
      </c>
      <c r="P11" s="181" t="str">
        <f>IF('2º P'!AB12="","",'2º P'!AB12)</f>
        <v/>
      </c>
      <c r="Q11" s="181" t="str">
        <f>IF('3º P'!AB12="","",'3º P'!AB12)</f>
        <v/>
      </c>
      <c r="R11" s="182" t="str">
        <f>IF('1º P'!C$10="","",IF(E11=0,"",E11))</f>
        <v>C</v>
      </c>
      <c r="S11" s="183" t="str">
        <f>IF('1º P'!J$10="","",IF(H11=0,"",H11))</f>
        <v>C</v>
      </c>
      <c r="T11" s="183" t="str">
        <f>IF('1º P'!P$10="","",IF(K11="","",K11))</f>
        <v/>
      </c>
      <c r="U11" s="183" t="str">
        <f>IF('1º P'!U$10="","",IF(N11=0,"",N11))</f>
        <v/>
      </c>
      <c r="V11" s="184" t="str">
        <f>IF('1º P'!Z$10="","",IF(Q11=0,"",Q11))</f>
        <v/>
      </c>
      <c r="W11" s="231" t="s">
        <v>11</v>
      </c>
    </row>
    <row r="12" spans="1:23" ht="15" customHeight="1" x14ac:dyDescent="0.25">
      <c r="A12" s="185">
        <v>2</v>
      </c>
      <c r="B12" s="186" t="str">
        <f>IF('1º P'!B13="","",'1º P'!B13)</f>
        <v>Amones Condori , Geovana</v>
      </c>
      <c r="C12" s="187" t="str">
        <f>IF('1º P'!I13="","",'1º P'!I13)</f>
        <v>AD</v>
      </c>
      <c r="D12" s="188" t="str">
        <f>IF('2º P'!I13="","",'2º P'!I13)</f>
        <v>AD</v>
      </c>
      <c r="E12" s="188" t="str">
        <f>IF('3º P'!I13="","",'3º P'!I13)</f>
        <v>AD</v>
      </c>
      <c r="F12" s="187" t="str">
        <f>IF('1º P'!O13="","",'1º P'!O13)</f>
        <v>A</v>
      </c>
      <c r="G12" s="188" t="str">
        <f>IF('2º P'!O13="","",'2º P'!O13)</f>
        <v>B</v>
      </c>
      <c r="H12" s="188" t="str">
        <f>IF('3º P'!O13="","",'3º P'!O13)</f>
        <v>B</v>
      </c>
      <c r="I12" s="187" t="str">
        <f>IF('1º P'!T13="","",'1º P'!T13)</f>
        <v>AD</v>
      </c>
      <c r="J12" s="188" t="str">
        <f>IF('2º P'!T13="","",'2º P'!T13)</f>
        <v>B</v>
      </c>
      <c r="K12" s="188" t="str">
        <f>IF('3º P'!T13="","",'3º P'!T13)</f>
        <v>B</v>
      </c>
      <c r="L12" s="187" t="str">
        <f>IF('1º P'!Y13="","",'1º P'!Y13)</f>
        <v>AD</v>
      </c>
      <c r="M12" s="188" t="str">
        <f>IF('2º P'!Y13="","",'2º P'!Y13)</f>
        <v/>
      </c>
      <c r="N12" s="188" t="str">
        <f>IF('3º P'!Y13="","",'3º P'!Y13)</f>
        <v/>
      </c>
      <c r="O12" s="187" t="str">
        <f>IF('1º P'!AB13="","",'1º P'!AB13)</f>
        <v/>
      </c>
      <c r="P12" s="188" t="str">
        <f>IF('2º P'!AB13="","",'2º P'!AB13)</f>
        <v/>
      </c>
      <c r="Q12" s="188" t="str">
        <f>IF('3º P'!AB13="","",'3º P'!AB13)</f>
        <v/>
      </c>
      <c r="R12" s="189" t="str">
        <f>IF('1º P'!C$10="","",IF(E12=0,"",E12))</f>
        <v>AD</v>
      </c>
      <c r="S12" s="190" t="str">
        <f>IF('1º P'!J$10="","",IF(H12=0,"",H12))</f>
        <v>B</v>
      </c>
      <c r="T12" s="190" t="str">
        <f>IF('1º P'!P$10="","",IF(K12="","",K12))</f>
        <v>B</v>
      </c>
      <c r="U12" s="190" t="str">
        <f>IF('1º P'!U$10="","",IF(N12=0,"",N12))</f>
        <v/>
      </c>
      <c r="V12" s="191" t="str">
        <f>IF('1º P'!Z$10="","",IF(Q12=0,"",Q12))</f>
        <v/>
      </c>
      <c r="W12" s="232" t="s">
        <v>11</v>
      </c>
    </row>
    <row r="13" spans="1:23" ht="15" customHeight="1" x14ac:dyDescent="0.25">
      <c r="A13" s="185">
        <v>3</v>
      </c>
      <c r="B13" s="186" t="str">
        <f>IF('1º P'!B14="","",'1º P'!B14)</f>
        <v xml:space="preserve"> Ancco Machaca, Xiomara Yémely</v>
      </c>
      <c r="C13" s="187" t="str">
        <f>IF('1º P'!I14="","",'1º P'!I14)</f>
        <v>A</v>
      </c>
      <c r="D13" s="188" t="str">
        <f>IF('2º P'!I14="","",'2º P'!I14)</f>
        <v>B</v>
      </c>
      <c r="E13" s="188" t="str">
        <f>IF('3º P'!I14="","",'3º P'!I14)</f>
        <v>B</v>
      </c>
      <c r="F13" s="187" t="str">
        <f>IF('1º P'!O14="","",'1º P'!O14)</f>
        <v>A</v>
      </c>
      <c r="G13" s="188" t="str">
        <f>IF('2º P'!O14="","",'2º P'!O14)</f>
        <v>B</v>
      </c>
      <c r="H13" s="188" t="str">
        <f>IF('3º P'!O14="","",'3º P'!O14)</f>
        <v>B</v>
      </c>
      <c r="I13" s="187" t="str">
        <f>IF('1º P'!T14="","",'1º P'!T14)</f>
        <v/>
      </c>
      <c r="J13" s="188" t="str">
        <f>IF('2º P'!T14="","",'2º P'!T14)</f>
        <v/>
      </c>
      <c r="K13" s="188" t="str">
        <f>IF('3º P'!T14="","",'3º P'!T14)</f>
        <v/>
      </c>
      <c r="L13" s="187" t="str">
        <f>IF('1º P'!Y14="","",'1º P'!Y14)</f>
        <v>AD</v>
      </c>
      <c r="M13" s="188" t="str">
        <f>IF('2º P'!Y14="","",'2º P'!Y14)</f>
        <v/>
      </c>
      <c r="N13" s="188" t="str">
        <f>IF('3º P'!Y14="","",'3º P'!Y14)</f>
        <v/>
      </c>
      <c r="O13" s="187" t="str">
        <f>IF('1º P'!AB14="","",'1º P'!AB14)</f>
        <v/>
      </c>
      <c r="P13" s="188" t="str">
        <f>IF('2º P'!AB14="","",'2º P'!AB14)</f>
        <v/>
      </c>
      <c r="Q13" s="188" t="str">
        <f>IF('3º P'!AB14="","",'3º P'!AB14)</f>
        <v/>
      </c>
      <c r="R13" s="189" t="str">
        <f>IF('1º P'!C$10="","",IF(E13=0,"",E13))</f>
        <v>B</v>
      </c>
      <c r="S13" s="190" t="str">
        <f>IF('1º P'!J$10="","",IF(H13=0,"",H13))</f>
        <v>B</v>
      </c>
      <c r="T13" s="190" t="str">
        <f>IF('1º P'!P$10="","",IF(K13="","",K13))</f>
        <v/>
      </c>
      <c r="U13" s="190" t="str">
        <f>IF('1º P'!U$10="","",IF(N13=0,"",N13))</f>
        <v/>
      </c>
      <c r="V13" s="191" t="str">
        <f>IF('1º P'!Z$10="","",IF(Q13=0,"",Q13))</f>
        <v/>
      </c>
      <c r="W13" s="232" t="s">
        <v>32</v>
      </c>
    </row>
    <row r="14" spans="1:23" ht="15" customHeight="1" x14ac:dyDescent="0.25">
      <c r="A14" s="185">
        <v>4</v>
      </c>
      <c r="B14" s="186" t="str">
        <f>IF('1º P'!B15="","",'1º P'!B15)</f>
        <v>Añacata Huancco,Yeny Yuliana</v>
      </c>
      <c r="C14" s="187" t="str">
        <f>IF('1º P'!I15="","",'1º P'!I15)</f>
        <v>A</v>
      </c>
      <c r="D14" s="188" t="str">
        <f>IF('2º P'!I15="","",'2º P'!I15)</f>
        <v>C</v>
      </c>
      <c r="E14" s="188" t="str">
        <f>IF('3º P'!I15="","",'3º P'!I15)</f>
        <v>C</v>
      </c>
      <c r="F14" s="187" t="str">
        <f>IF('1º P'!O15="","",'1º P'!O15)</f>
        <v>A</v>
      </c>
      <c r="G14" s="188" t="str">
        <f>IF('2º P'!O15="","",'2º P'!O15)</f>
        <v>A</v>
      </c>
      <c r="H14" s="188" t="str">
        <f>IF('3º P'!O15="","",'3º P'!O15)</f>
        <v>A</v>
      </c>
      <c r="I14" s="187" t="str">
        <f>IF('1º P'!T15="","",'1º P'!T15)</f>
        <v/>
      </c>
      <c r="J14" s="188" t="str">
        <f>IF('2º P'!T15="","",'2º P'!T15)</f>
        <v>A</v>
      </c>
      <c r="K14" s="188" t="str">
        <f>IF('3º P'!T15="","",'3º P'!T15)</f>
        <v>A</v>
      </c>
      <c r="L14" s="187" t="str">
        <f>IF('1º P'!Y15="","",'1º P'!Y15)</f>
        <v>C</v>
      </c>
      <c r="M14" s="188" t="str">
        <f>IF('2º P'!Y15="","",'2º P'!Y15)</f>
        <v>AD</v>
      </c>
      <c r="N14" s="188" t="str">
        <f>IF('3º P'!Y15="","",'3º P'!Y15)</f>
        <v>AD</v>
      </c>
      <c r="O14" s="187" t="str">
        <f>IF('1º P'!AB15="","",'1º P'!AB15)</f>
        <v/>
      </c>
      <c r="P14" s="188" t="str">
        <f>IF('2º P'!AB15="","",'2º P'!AB15)</f>
        <v/>
      </c>
      <c r="Q14" s="188" t="str">
        <f>IF('3º P'!AB15="","",'3º P'!AB15)</f>
        <v/>
      </c>
      <c r="R14" s="189" t="str">
        <f>IF('1º P'!C$10="","",IF(E14=0,"",E14))</f>
        <v>C</v>
      </c>
      <c r="S14" s="190" t="str">
        <f>IF('1º P'!J$10="","",IF(H14=0,"",H14))</f>
        <v>A</v>
      </c>
      <c r="T14" s="190" t="str">
        <f>IF('1º P'!P$10="","",IF(K14="","",K14))</f>
        <v>A</v>
      </c>
      <c r="U14" s="190" t="str">
        <f>IF('1º P'!U$10="","",IF(N14=0,"",N14))</f>
        <v/>
      </c>
      <c r="V14" s="191" t="str">
        <f>IF('1º P'!Z$10="","",IF(Q14=0,"",Q14))</f>
        <v/>
      </c>
      <c r="W14" s="232" t="s">
        <v>32</v>
      </c>
    </row>
    <row r="15" spans="1:23" ht="15" customHeight="1" x14ac:dyDescent="0.25">
      <c r="A15" s="185">
        <v>5</v>
      </c>
      <c r="B15" s="186" t="str">
        <f>IF('1º P'!B16="","",'1º P'!B16)</f>
        <v xml:space="preserve">Apaza Zapana, Melany Sofía </v>
      </c>
      <c r="C15" s="187" t="str">
        <f>IF('1º P'!I16="","",'1º P'!I16)</f>
        <v>A</v>
      </c>
      <c r="D15" s="188" t="str">
        <f>IF('2º P'!I16="","",'2º P'!I16)</f>
        <v>C</v>
      </c>
      <c r="E15" s="188" t="str">
        <f>IF('3º P'!I16="","",'3º P'!I16)</f>
        <v>C</v>
      </c>
      <c r="F15" s="187" t="str">
        <f>IF('1º P'!O16="","",'1º P'!O16)</f>
        <v>B</v>
      </c>
      <c r="G15" s="188" t="str">
        <f>IF('2º P'!O16="","",'2º P'!O16)</f>
        <v>A</v>
      </c>
      <c r="H15" s="188" t="str">
        <f>IF('3º P'!O16="","",'3º P'!O16)</f>
        <v>A</v>
      </c>
      <c r="I15" s="187" t="str">
        <f>IF('1º P'!T16="","",'1º P'!T16)</f>
        <v/>
      </c>
      <c r="J15" s="188" t="str">
        <f>IF('2º P'!T16="","",'2º P'!T16)</f>
        <v/>
      </c>
      <c r="K15" s="188" t="str">
        <f>IF('3º P'!T16="","",'3º P'!T16)</f>
        <v/>
      </c>
      <c r="L15" s="187" t="str">
        <f>IF('1º P'!Y16="","",'1º P'!Y16)</f>
        <v>A</v>
      </c>
      <c r="M15" s="188" t="str">
        <f>IF('2º P'!Y16="","",'2º P'!Y16)</f>
        <v/>
      </c>
      <c r="N15" s="188" t="str">
        <f>IF('3º P'!Y16="","",'3º P'!Y16)</f>
        <v/>
      </c>
      <c r="O15" s="187" t="str">
        <f>IF('1º P'!AB16="","",'1º P'!AB16)</f>
        <v/>
      </c>
      <c r="P15" s="188" t="str">
        <f>IF('2º P'!AB16="","",'2º P'!AB16)</f>
        <v/>
      </c>
      <c r="Q15" s="188" t="str">
        <f>IF('3º P'!AB16="","",'3º P'!AB16)</f>
        <v/>
      </c>
      <c r="R15" s="189" t="str">
        <f>IF('1º P'!C$10="","",IF(E15=0,"",E15))</f>
        <v>C</v>
      </c>
      <c r="S15" s="190" t="str">
        <f>IF('1º P'!J$10="","",IF(H15=0,"",H15))</f>
        <v>A</v>
      </c>
      <c r="T15" s="190" t="str">
        <f>IF('1º P'!P$10="","",IF(K15="","",K15))</f>
        <v/>
      </c>
      <c r="U15" s="190" t="str">
        <f>IF('1º P'!U$10="","",IF(N15=0,"",N15))</f>
        <v/>
      </c>
      <c r="V15" s="191" t="str">
        <f>IF('1º P'!Z$10="","",IF(Q15=0,"",Q15))</f>
        <v/>
      </c>
      <c r="W15" s="232" t="s">
        <v>31</v>
      </c>
    </row>
    <row r="16" spans="1:23" ht="15" customHeight="1" x14ac:dyDescent="0.25">
      <c r="A16" s="185">
        <v>6</v>
      </c>
      <c r="B16" s="186" t="str">
        <f>IF('1º P'!B17="","",'1º P'!B17)</f>
        <v>Apomayta Maquera , Yesenia Patricia</v>
      </c>
      <c r="C16" s="187" t="str">
        <f>IF('1º P'!I17="","",'1º P'!I17)</f>
        <v>A</v>
      </c>
      <c r="D16" s="188" t="str">
        <f>IF('2º P'!I17="","",'2º P'!I17)</f>
        <v>A</v>
      </c>
      <c r="E16" s="188" t="str">
        <f>IF('3º P'!I17="","",'3º P'!I17)</f>
        <v>A</v>
      </c>
      <c r="F16" s="187" t="str">
        <f>IF('1º P'!O17="","",'1º P'!O17)</f>
        <v>A</v>
      </c>
      <c r="G16" s="188" t="str">
        <f>IF('2º P'!O17="","",'2º P'!O17)</f>
        <v>A</v>
      </c>
      <c r="H16" s="188" t="str">
        <f>IF('3º P'!O17="","",'3º P'!O17)</f>
        <v>A</v>
      </c>
      <c r="I16" s="187" t="str">
        <f>IF('1º P'!T17="","",'1º P'!T17)</f>
        <v/>
      </c>
      <c r="J16" s="188" t="str">
        <f>IF('2º P'!T17="","",'2º P'!T17)</f>
        <v/>
      </c>
      <c r="K16" s="188" t="str">
        <f>IF('3º P'!T17="","",'3º P'!T17)</f>
        <v/>
      </c>
      <c r="L16" s="187" t="str">
        <f>IF('1º P'!Y17="","",'1º P'!Y17)</f>
        <v>A</v>
      </c>
      <c r="M16" s="188" t="str">
        <f>IF('2º P'!Y17="","",'2º P'!Y17)</f>
        <v>A</v>
      </c>
      <c r="N16" s="188" t="str">
        <f>IF('3º P'!Y17="","",'3º P'!Y17)</f>
        <v>A</v>
      </c>
      <c r="O16" s="187" t="str">
        <f>IF('1º P'!AB17="","",'1º P'!AB17)</f>
        <v/>
      </c>
      <c r="P16" s="188" t="str">
        <f>IF('2º P'!AB17="","",'2º P'!AB17)</f>
        <v/>
      </c>
      <c r="Q16" s="188" t="str">
        <f>IF('3º P'!AB17="","",'3º P'!AB17)</f>
        <v/>
      </c>
      <c r="R16" s="189" t="str">
        <f>IF('1º P'!C$10="","",IF(E16=0,"",E16))</f>
        <v>A</v>
      </c>
      <c r="S16" s="190" t="str">
        <f>IF('1º P'!J$10="","",IF(H16=0,"",H16))</f>
        <v>A</v>
      </c>
      <c r="T16" s="190" t="str">
        <f>IF('1º P'!P$10="","",IF(K16="","",K16))</f>
        <v/>
      </c>
      <c r="U16" s="190" t="str">
        <f>IF('1º P'!U$10="","",IF(N16=0,"",N16))</f>
        <v/>
      </c>
      <c r="V16" s="191" t="str">
        <f>IF('1º P'!Z$10="","",IF(Q16=0,"",Q16))</f>
        <v/>
      </c>
      <c r="W16" s="232" t="s">
        <v>11</v>
      </c>
    </row>
    <row r="17" spans="1:23" ht="15" customHeight="1" x14ac:dyDescent="0.25">
      <c r="A17" s="185">
        <v>7</v>
      </c>
      <c r="B17" s="186" t="str">
        <f>IF('1º P'!B18="","",'1º P'!B18)</f>
        <v>Ccosi Cauna, Fiorela Karina</v>
      </c>
      <c r="C17" s="187" t="str">
        <f>IF('1º P'!I18="","",'1º P'!I18)</f>
        <v>C</v>
      </c>
      <c r="D17" s="188" t="str">
        <f>IF('2º P'!I18="","",'2º P'!I18)</f>
        <v>A</v>
      </c>
      <c r="E17" s="188" t="str">
        <f>IF('3º P'!I18="","",'3º P'!I18)</f>
        <v>A</v>
      </c>
      <c r="F17" s="187" t="str">
        <f>IF('1º P'!O18="","",'1º P'!O18)</f>
        <v>AD</v>
      </c>
      <c r="G17" s="188" t="str">
        <f>IF('2º P'!O18="","",'2º P'!O18)</f>
        <v>A</v>
      </c>
      <c r="H17" s="188" t="str">
        <f>IF('3º P'!O18="","",'3º P'!O18)</f>
        <v>A</v>
      </c>
      <c r="I17" s="187" t="str">
        <f>IF('1º P'!T18="","",'1º P'!T18)</f>
        <v/>
      </c>
      <c r="J17" s="188" t="str">
        <f>IF('2º P'!T18="","",'2º P'!T18)</f>
        <v/>
      </c>
      <c r="K17" s="188" t="str">
        <f>IF('3º P'!T18="","",'3º P'!T18)</f>
        <v/>
      </c>
      <c r="L17" s="187" t="str">
        <f>IF('1º P'!Y18="","",'1º P'!Y18)</f>
        <v>B</v>
      </c>
      <c r="M17" s="188" t="str">
        <f>IF('2º P'!Y18="","",'2º P'!Y18)</f>
        <v/>
      </c>
      <c r="N17" s="188" t="str">
        <f>IF('3º P'!Y18="","",'3º P'!Y18)</f>
        <v/>
      </c>
      <c r="O17" s="187" t="str">
        <f>IF('1º P'!AB18="","",'1º P'!AB18)</f>
        <v/>
      </c>
      <c r="P17" s="188" t="str">
        <f>IF('2º P'!AB18="","",'2º P'!AB18)</f>
        <v/>
      </c>
      <c r="Q17" s="188" t="str">
        <f>IF('3º P'!AB18="","",'3º P'!AB18)</f>
        <v/>
      </c>
      <c r="R17" s="189" t="str">
        <f>IF('1º P'!C$10="","",IF(E17=0,"",E17))</f>
        <v>A</v>
      </c>
      <c r="S17" s="190" t="str">
        <f>IF('1º P'!J$10="","",IF(H17=0,"",H17))</f>
        <v>A</v>
      </c>
      <c r="T17" s="190" t="str">
        <f>IF('1º P'!P$10="","",IF(K17="","",K17))</f>
        <v/>
      </c>
      <c r="U17" s="190" t="str">
        <f>IF('1º P'!U$10="","",IF(N17=0,"",N17))</f>
        <v/>
      </c>
      <c r="V17" s="191" t="str">
        <f>IF('1º P'!Z$10="","",IF(Q17=0,"",Q17))</f>
        <v/>
      </c>
      <c r="W17" s="232" t="s">
        <v>11</v>
      </c>
    </row>
    <row r="18" spans="1:23" ht="15" customHeight="1" x14ac:dyDescent="0.25">
      <c r="A18" s="185">
        <v>8</v>
      </c>
      <c r="B18" s="186" t="str">
        <f>IF('1º P'!B19="","",'1º P'!B19)</f>
        <v>Chata Vargas , Sandra</v>
      </c>
      <c r="C18" s="187" t="str">
        <f>IF('1º P'!I19="","",'1º P'!I19)</f>
        <v>B</v>
      </c>
      <c r="D18" s="188" t="str">
        <f>IF('2º P'!I19="","",'2º P'!I19)</f>
        <v>A</v>
      </c>
      <c r="E18" s="188" t="str">
        <f>IF('3º P'!I19="","",'3º P'!I19)</f>
        <v>A</v>
      </c>
      <c r="F18" s="187" t="str">
        <f>IF('1º P'!O19="","",'1º P'!O19)</f>
        <v>C</v>
      </c>
      <c r="G18" s="188" t="str">
        <f>IF('2º P'!O19="","",'2º P'!O19)</f>
        <v>A</v>
      </c>
      <c r="H18" s="188" t="str">
        <f>IF('3º P'!O19="","",'3º P'!O19)</f>
        <v>A</v>
      </c>
      <c r="I18" s="187" t="str">
        <f>IF('1º P'!T19="","",'1º P'!T19)</f>
        <v/>
      </c>
      <c r="J18" s="188" t="str">
        <f>IF('2º P'!T19="","",'2º P'!T19)</f>
        <v/>
      </c>
      <c r="K18" s="188" t="str">
        <f>IF('3º P'!T19="","",'3º P'!T19)</f>
        <v/>
      </c>
      <c r="L18" s="187" t="str">
        <f>IF('1º P'!Y19="","",'1º P'!Y19)</f>
        <v>B</v>
      </c>
      <c r="M18" s="188" t="str">
        <f>IF('2º P'!Y19="","",'2º P'!Y19)</f>
        <v/>
      </c>
      <c r="N18" s="188" t="str">
        <f>IF('3º P'!Y19="","",'3º P'!Y19)</f>
        <v/>
      </c>
      <c r="O18" s="187" t="str">
        <f>IF('1º P'!AB19="","",'1º P'!AB19)</f>
        <v/>
      </c>
      <c r="P18" s="188" t="str">
        <f>IF('2º P'!AB19="","",'2º P'!AB19)</f>
        <v/>
      </c>
      <c r="Q18" s="188" t="str">
        <f>IF('3º P'!AB19="","",'3º P'!AB19)</f>
        <v/>
      </c>
      <c r="R18" s="189" t="str">
        <f>IF('1º P'!C$10="","",IF(E18=0,"",E18))</f>
        <v>A</v>
      </c>
      <c r="S18" s="190" t="str">
        <f>IF('1º P'!J$10="","",IF(H18=0,"",H18))</f>
        <v>A</v>
      </c>
      <c r="T18" s="190" t="str">
        <f>IF('1º P'!P$10="","",IF(K18="","",K18))</f>
        <v/>
      </c>
      <c r="U18" s="190" t="str">
        <f>IF('1º P'!U$10="","",IF(N18=0,"",N18))</f>
        <v/>
      </c>
      <c r="V18" s="191" t="str">
        <f>IF('1º P'!Z$10="","",IF(Q18=0,"",Q18))</f>
        <v/>
      </c>
      <c r="W18" s="232" t="s">
        <v>11</v>
      </c>
    </row>
    <row r="19" spans="1:23" ht="15" customHeight="1" x14ac:dyDescent="0.25">
      <c r="A19" s="185">
        <v>9</v>
      </c>
      <c r="B19" s="186" t="str">
        <f>IF('1º P'!B20="","",'1º P'!B20)</f>
        <v>Choque Humpire, Andrea Belén</v>
      </c>
      <c r="C19" s="187" t="str">
        <f>IF('1º P'!I20="","",'1º P'!I20)</f>
        <v>B</v>
      </c>
      <c r="D19" s="188" t="str">
        <f>IF('2º P'!I20="","",'2º P'!I20)</f>
        <v>A</v>
      </c>
      <c r="E19" s="188" t="str">
        <f>IF('3º P'!I20="","",'3º P'!I20)</f>
        <v>A</v>
      </c>
      <c r="F19" s="187" t="str">
        <f>IF('1º P'!O20="","",'1º P'!O20)</f>
        <v>C</v>
      </c>
      <c r="G19" s="188" t="str">
        <f>IF('2º P'!O20="","",'2º P'!O20)</f>
        <v>A</v>
      </c>
      <c r="H19" s="188" t="str">
        <f>IF('3º P'!O20="","",'3º P'!O20)</f>
        <v>AD</v>
      </c>
      <c r="I19" s="187" t="str">
        <f>IF('1º P'!T20="","",'1º P'!T20)</f>
        <v/>
      </c>
      <c r="J19" s="188" t="str">
        <f>IF('2º P'!T20="","",'2º P'!T20)</f>
        <v/>
      </c>
      <c r="K19" s="188" t="str">
        <f>IF('3º P'!T20="","",'3º P'!T20)</f>
        <v/>
      </c>
      <c r="L19" s="187" t="str">
        <f>IF('1º P'!Y20="","",'1º P'!Y20)</f>
        <v>B</v>
      </c>
      <c r="M19" s="188" t="str">
        <f>IF('2º P'!Y20="","",'2º P'!Y20)</f>
        <v/>
      </c>
      <c r="N19" s="188" t="str">
        <f>IF('3º P'!Y20="","",'3º P'!Y20)</f>
        <v/>
      </c>
      <c r="O19" s="187" t="str">
        <f>IF('1º P'!AB20="","",'1º P'!AB20)</f>
        <v/>
      </c>
      <c r="P19" s="188" t="str">
        <f>IF('2º P'!AB20="","",'2º P'!AB20)</f>
        <v/>
      </c>
      <c r="Q19" s="188" t="str">
        <f>IF('3º P'!AB20="","",'3º P'!AB20)</f>
        <v/>
      </c>
      <c r="R19" s="189" t="str">
        <f>IF('1º P'!C$10="","",IF(E19=0,"",E19))</f>
        <v>A</v>
      </c>
      <c r="S19" s="190" t="str">
        <f>IF('1º P'!J$10="","",IF(H19=0,"",H19))</f>
        <v>AD</v>
      </c>
      <c r="T19" s="190" t="str">
        <f>IF('1º P'!P$10="","",IF(K19="","",K19))</f>
        <v/>
      </c>
      <c r="U19" s="190" t="str">
        <f>IF('1º P'!U$10="","",IF(N19=0,"",N19))</f>
        <v/>
      </c>
      <c r="V19" s="191" t="str">
        <f>IF('1º P'!Z$10="","",IF(Q19=0,"",Q19))</f>
        <v/>
      </c>
      <c r="W19" s="232" t="s">
        <v>11</v>
      </c>
    </row>
    <row r="20" spans="1:23" ht="15" customHeight="1" x14ac:dyDescent="0.25">
      <c r="A20" s="185">
        <v>10</v>
      </c>
      <c r="B20" s="186" t="str">
        <f>IF('1º P'!B21="","",'1º P'!B21)</f>
        <v xml:space="preserve"> Choquehuanca Quea , Ana  Mabel</v>
      </c>
      <c r="C20" s="187" t="str">
        <f>IF('1º P'!I21="","",'1º P'!I21)</f>
        <v>A</v>
      </c>
      <c r="D20" s="188" t="str">
        <f>IF('2º P'!I21="","",'2º P'!I21)</f>
        <v>A</v>
      </c>
      <c r="E20" s="188" t="str">
        <f>IF('3º P'!I21="","",'3º P'!I21)</f>
        <v>A</v>
      </c>
      <c r="F20" s="187" t="str">
        <f>IF('1º P'!O21="","",'1º P'!O21)</f>
        <v>A</v>
      </c>
      <c r="G20" s="188" t="str">
        <f>IF('2º P'!O21="","",'2º P'!O21)</f>
        <v>A</v>
      </c>
      <c r="H20" s="188" t="str">
        <f>IF('3º P'!O21="","",'3º P'!O21)</f>
        <v>A</v>
      </c>
      <c r="I20" s="187" t="str">
        <f>IF('1º P'!T21="","",'1º P'!T21)</f>
        <v/>
      </c>
      <c r="J20" s="188" t="str">
        <f>IF('2º P'!T21="","",'2º P'!T21)</f>
        <v/>
      </c>
      <c r="K20" s="188" t="str">
        <f>IF('3º P'!T21="","",'3º P'!T21)</f>
        <v/>
      </c>
      <c r="L20" s="187" t="str">
        <f>IF('1º P'!Y21="","",'1º P'!Y21)</f>
        <v>B</v>
      </c>
      <c r="M20" s="188" t="str">
        <f>IF('2º P'!Y21="","",'2º P'!Y21)</f>
        <v/>
      </c>
      <c r="N20" s="188" t="str">
        <f>IF('3º P'!Y21="","",'3º P'!Y21)</f>
        <v/>
      </c>
      <c r="O20" s="187" t="str">
        <f>IF('1º P'!AB21="","",'1º P'!AB21)</f>
        <v/>
      </c>
      <c r="P20" s="188" t="str">
        <f>IF('2º P'!AB21="","",'2º P'!AB21)</f>
        <v/>
      </c>
      <c r="Q20" s="188" t="str">
        <f>IF('3º P'!AB21="","",'3º P'!AB21)</f>
        <v/>
      </c>
      <c r="R20" s="189" t="str">
        <f>IF('1º P'!C$10="","",IF(E20=0,"",E20))</f>
        <v>A</v>
      </c>
      <c r="S20" s="190" t="str">
        <f>IF('1º P'!J$10="","",IF(H20=0,"",H20))</f>
        <v>A</v>
      </c>
      <c r="T20" s="190" t="str">
        <f>IF('1º P'!P$10="","",IF(K20="","",K20))</f>
        <v/>
      </c>
      <c r="U20" s="190" t="str">
        <f>IF('1º P'!U$10="","",IF(N20=0,"",N20))</f>
        <v/>
      </c>
      <c r="V20" s="191" t="str">
        <f>IF('1º P'!Z$10="","",IF(Q20=0,"",Q20))</f>
        <v/>
      </c>
      <c r="W20" s="232" t="s">
        <v>32</v>
      </c>
    </row>
    <row r="21" spans="1:23" ht="15" customHeight="1" x14ac:dyDescent="0.25">
      <c r="A21" s="185">
        <v>11</v>
      </c>
      <c r="B21" s="186" t="str">
        <f>IF('1º P'!B22="","",'1º P'!B22)</f>
        <v>Condori Huancahuire, Alexandra Estephani</v>
      </c>
      <c r="C21" s="187" t="str">
        <f>IF('1º P'!I22="","",'1º P'!I22)</f>
        <v>A</v>
      </c>
      <c r="D21" s="188" t="str">
        <f>IF('2º P'!I22="","",'2º P'!I22)</f>
        <v>A</v>
      </c>
      <c r="E21" s="188" t="str">
        <f>IF('3º P'!I22="","",'3º P'!I22)</f>
        <v>A</v>
      </c>
      <c r="F21" s="187" t="str">
        <f>IF('1º P'!O22="","",'1º P'!O22)</f>
        <v>A</v>
      </c>
      <c r="G21" s="188" t="str">
        <f>IF('2º P'!O22="","",'2º P'!O22)</f>
        <v>A</v>
      </c>
      <c r="H21" s="188" t="str">
        <f>IF('3º P'!O22="","",'3º P'!O22)</f>
        <v>A</v>
      </c>
      <c r="I21" s="187" t="str">
        <f>IF('1º P'!T22="","",'1º P'!T22)</f>
        <v/>
      </c>
      <c r="J21" s="188" t="str">
        <f>IF('2º P'!T22="","",'2º P'!T22)</f>
        <v/>
      </c>
      <c r="K21" s="188" t="str">
        <f>IF('3º P'!T22="","",'3º P'!T22)</f>
        <v/>
      </c>
      <c r="L21" s="187" t="str">
        <f>IF('1º P'!Y22="","",'1º P'!Y22)</f>
        <v/>
      </c>
      <c r="M21" s="188" t="str">
        <f>IF('2º P'!Y22="","",'2º P'!Y22)</f>
        <v/>
      </c>
      <c r="N21" s="188" t="str">
        <f>IF('3º P'!Y22="","",'3º P'!Y22)</f>
        <v/>
      </c>
      <c r="O21" s="187" t="str">
        <f>IF('1º P'!AB22="","",'1º P'!AB22)</f>
        <v/>
      </c>
      <c r="P21" s="188" t="str">
        <f>IF('2º P'!AB22="","",'2º P'!AB22)</f>
        <v/>
      </c>
      <c r="Q21" s="188" t="str">
        <f>IF('3º P'!AB22="","",'3º P'!AB22)</f>
        <v/>
      </c>
      <c r="R21" s="189" t="str">
        <f>IF('1º P'!C$10="","",IF(E21=0,"",E21))</f>
        <v>A</v>
      </c>
      <c r="S21" s="190" t="str">
        <f>IF('1º P'!J$10="","",IF(H21=0,"",H21))</f>
        <v>A</v>
      </c>
      <c r="T21" s="190" t="str">
        <f>IF('1º P'!P$10="","",IF(K21="","",K21))</f>
        <v/>
      </c>
      <c r="U21" s="190" t="str">
        <f>IF('1º P'!U$10="","",IF(N21=0,"",N21))</f>
        <v/>
      </c>
      <c r="V21" s="191" t="str">
        <f>IF('1º P'!Z$10="","",IF(Q21=0,"",Q21))</f>
        <v/>
      </c>
      <c r="W21" s="232" t="s">
        <v>33</v>
      </c>
    </row>
    <row r="22" spans="1:23" ht="15" customHeight="1" x14ac:dyDescent="0.25">
      <c r="A22" s="185">
        <v>12</v>
      </c>
      <c r="B22" s="186" t="str">
        <f>IF('1º P'!B23="","",'1º P'!B23)</f>
        <v>Cusirimay Acuña Sunmy</v>
      </c>
      <c r="C22" s="187" t="str">
        <f>IF('1º P'!I23="","",'1º P'!I23)</f>
        <v>A</v>
      </c>
      <c r="D22" s="188" t="str">
        <f>IF('2º P'!I23="","",'2º P'!I23)</f>
        <v>A</v>
      </c>
      <c r="E22" s="188" t="str">
        <f>IF('3º P'!I23="","",'3º P'!I23)</f>
        <v>A</v>
      </c>
      <c r="F22" s="187" t="str">
        <f>IF('1º P'!O23="","",'1º P'!O23)</f>
        <v>A</v>
      </c>
      <c r="G22" s="188" t="str">
        <f>IF('2º P'!O23="","",'2º P'!O23)</f>
        <v>A</v>
      </c>
      <c r="H22" s="188" t="str">
        <f>IF('3º P'!O23="","",'3º P'!O23)</f>
        <v>A</v>
      </c>
      <c r="I22" s="187" t="str">
        <f>IF('1º P'!T23="","",'1º P'!T23)</f>
        <v/>
      </c>
      <c r="J22" s="188" t="str">
        <f>IF('2º P'!T23="","",'2º P'!T23)</f>
        <v/>
      </c>
      <c r="K22" s="188" t="str">
        <f>IF('3º P'!T23="","",'3º P'!T23)</f>
        <v/>
      </c>
      <c r="L22" s="187" t="str">
        <f>IF('1º P'!Y23="","",'1º P'!Y23)</f>
        <v/>
      </c>
      <c r="M22" s="188" t="str">
        <f>IF('2º P'!Y23="","",'2º P'!Y23)</f>
        <v/>
      </c>
      <c r="N22" s="188" t="str">
        <f>IF('3º P'!Y23="","",'3º P'!Y23)</f>
        <v/>
      </c>
      <c r="O22" s="187" t="str">
        <f>IF('1º P'!AB23="","",'1º P'!AB23)</f>
        <v/>
      </c>
      <c r="P22" s="188" t="str">
        <f>IF('2º P'!AB23="","",'2º P'!AB23)</f>
        <v/>
      </c>
      <c r="Q22" s="188" t="str">
        <f>IF('3º P'!AB23="","",'3º P'!AB23)</f>
        <v/>
      </c>
      <c r="R22" s="189" t="str">
        <f>IF('1º P'!C$10="","",IF(E22=0,"",E22))</f>
        <v>A</v>
      </c>
      <c r="S22" s="190" t="str">
        <f>IF('1º P'!J$10="","",IF(H22=0,"",H22))</f>
        <v>A</v>
      </c>
      <c r="T22" s="190" t="str">
        <f>IF('1º P'!P$10="","",IF(K22="","",K22))</f>
        <v/>
      </c>
      <c r="U22" s="190" t="str">
        <f>IF('1º P'!U$10="","",IF(N22=0,"",N22))</f>
        <v/>
      </c>
      <c r="V22" s="191" t="str">
        <f>IF('1º P'!Z$10="","",IF(Q22=0,"",Q22))</f>
        <v/>
      </c>
      <c r="W22" s="232" t="s">
        <v>31</v>
      </c>
    </row>
    <row r="23" spans="1:23" ht="15" customHeight="1" x14ac:dyDescent="0.25">
      <c r="A23" s="185">
        <v>13</v>
      </c>
      <c r="B23" s="186" t="str">
        <f>IF('1º P'!B24="","",'1º P'!B24)</f>
        <v>Cutipa,Hanacuni, Rosselie Adelaida .</v>
      </c>
      <c r="C23" s="187" t="str">
        <f>IF('1º P'!I24="","",'1º P'!I24)</f>
        <v>A</v>
      </c>
      <c r="D23" s="188" t="str">
        <f>IF('2º P'!I24="","",'2º P'!I24)</f>
        <v>A</v>
      </c>
      <c r="E23" s="188" t="str">
        <f>IF('3º P'!I24="","",'3º P'!I24)</f>
        <v>C</v>
      </c>
      <c r="F23" s="187" t="str">
        <f>IF('1º P'!O24="","",'1º P'!O24)</f>
        <v>A</v>
      </c>
      <c r="G23" s="188" t="str">
        <f>IF('2º P'!O24="","",'2º P'!O24)</f>
        <v>A</v>
      </c>
      <c r="H23" s="188" t="str">
        <f>IF('3º P'!O24="","",'3º P'!O24)</f>
        <v>B</v>
      </c>
      <c r="I23" s="187" t="str">
        <f>IF('1º P'!T24="","",'1º P'!T24)</f>
        <v/>
      </c>
      <c r="J23" s="188" t="str">
        <f>IF('2º P'!T24="","",'2º P'!T24)</f>
        <v/>
      </c>
      <c r="K23" s="188" t="str">
        <f>IF('3º P'!T24="","",'3º P'!T24)</f>
        <v/>
      </c>
      <c r="L23" s="187" t="str">
        <f>IF('1º P'!Y24="","",'1º P'!Y24)</f>
        <v/>
      </c>
      <c r="M23" s="188" t="str">
        <f>IF('2º P'!Y24="","",'2º P'!Y24)</f>
        <v/>
      </c>
      <c r="N23" s="188" t="str">
        <f>IF('3º P'!Y24="","",'3º P'!Y24)</f>
        <v/>
      </c>
      <c r="O23" s="187" t="str">
        <f>IF('1º P'!AB24="","",'1º P'!AB24)</f>
        <v/>
      </c>
      <c r="P23" s="188" t="str">
        <f>IF('2º P'!AB24="","",'2º P'!AB24)</f>
        <v/>
      </c>
      <c r="Q23" s="188" t="str">
        <f>IF('3º P'!AB24="","",'3º P'!AB24)</f>
        <v/>
      </c>
      <c r="R23" s="189" t="str">
        <f>IF('1º P'!C$10="","",IF(E23=0,"",E23))</f>
        <v>C</v>
      </c>
      <c r="S23" s="190" t="str">
        <f>IF('1º P'!J$10="","",IF(H23=0,"",H23))</f>
        <v>B</v>
      </c>
      <c r="T23" s="190" t="str">
        <f>IF('1º P'!P$10="","",IF(K23="","",K23))</f>
        <v/>
      </c>
      <c r="U23" s="190" t="str">
        <f>IF('1º P'!U$10="","",IF(N23=0,"",N23))</f>
        <v/>
      </c>
      <c r="V23" s="191" t="str">
        <f>IF('1º P'!Z$10="","",IF(Q23=0,"",Q23))</f>
        <v/>
      </c>
      <c r="W23" s="232" t="s">
        <v>33</v>
      </c>
    </row>
    <row r="24" spans="1:23" ht="15" customHeight="1" x14ac:dyDescent="0.25">
      <c r="A24" s="185">
        <v>14</v>
      </c>
      <c r="B24" s="186" t="str">
        <f>IF('1º P'!B25="","",'1º P'!B25)</f>
        <v>Fuentes Quenta, Milagros Rosario</v>
      </c>
      <c r="C24" s="187" t="str">
        <f>IF('1º P'!I25="","",'1º P'!I25)</f>
        <v>A</v>
      </c>
      <c r="D24" s="188" t="str">
        <f>IF('2º P'!I25="","",'2º P'!I25)</f>
        <v>A</v>
      </c>
      <c r="E24" s="188" t="str">
        <f>IF('3º P'!I25="","",'3º P'!I25)</f>
        <v>A</v>
      </c>
      <c r="F24" s="187" t="str">
        <f>IF('1º P'!O25="","",'1º P'!O25)</f>
        <v>A</v>
      </c>
      <c r="G24" s="188" t="str">
        <f>IF('2º P'!O25="","",'2º P'!O25)</f>
        <v>A</v>
      </c>
      <c r="H24" s="188" t="str">
        <f>IF('3º P'!O25="","",'3º P'!O25)</f>
        <v>A</v>
      </c>
      <c r="I24" s="187" t="str">
        <f>IF('1º P'!T25="","",'1º P'!T25)</f>
        <v/>
      </c>
      <c r="J24" s="188" t="str">
        <f>IF('2º P'!T25="","",'2º P'!T25)</f>
        <v/>
      </c>
      <c r="K24" s="188" t="str">
        <f>IF('3º P'!T25="","",'3º P'!T25)</f>
        <v/>
      </c>
      <c r="L24" s="187" t="str">
        <f>IF('1º P'!Y25="","",'1º P'!Y25)</f>
        <v/>
      </c>
      <c r="M24" s="188" t="str">
        <f>IF('2º P'!Y25="","",'2º P'!Y25)</f>
        <v/>
      </c>
      <c r="N24" s="188" t="str">
        <f>IF('3º P'!Y25="","",'3º P'!Y25)</f>
        <v/>
      </c>
      <c r="O24" s="187" t="str">
        <f>IF('1º P'!AB25="","",'1º P'!AB25)</f>
        <v/>
      </c>
      <c r="P24" s="188" t="str">
        <f>IF('2º P'!AB25="","",'2º P'!AB25)</f>
        <v/>
      </c>
      <c r="Q24" s="188" t="str">
        <f>IF('3º P'!AB25="","",'3º P'!AB25)</f>
        <v/>
      </c>
      <c r="R24" s="189" t="str">
        <f>IF('1º P'!C$10="","",IF(E24=0,"",E24))</f>
        <v>A</v>
      </c>
      <c r="S24" s="190" t="str">
        <f>IF('1º P'!J$10="","",IF(H24=0,"",H24))</f>
        <v>A</v>
      </c>
      <c r="T24" s="190" t="str">
        <f>IF('1º P'!P$10="","",IF(K24="","",K24))</f>
        <v/>
      </c>
      <c r="U24" s="190" t="str">
        <f>IF('1º P'!U$10="","",IF(N24=0,"",N24))</f>
        <v/>
      </c>
      <c r="V24" s="191" t="str">
        <f>IF('1º P'!Z$10="","",IF(Q24=0,"",Q24))</f>
        <v/>
      </c>
      <c r="W24" s="232" t="s">
        <v>31</v>
      </c>
    </row>
    <row r="25" spans="1:23" ht="15" customHeight="1" x14ac:dyDescent="0.25">
      <c r="A25" s="185">
        <v>15</v>
      </c>
      <c r="B25" s="186" t="str">
        <f>IF('1º P'!B26="","",'1º P'!B26)</f>
        <v>Jara Soncco, Marycarmen</v>
      </c>
      <c r="C25" s="187" t="str">
        <f>IF('1º P'!I26="","",'1º P'!I26)</f>
        <v>A</v>
      </c>
      <c r="D25" s="188" t="str">
        <f>IF('2º P'!I26="","",'2º P'!I26)</f>
        <v>A</v>
      </c>
      <c r="E25" s="188" t="str">
        <f>IF('3º P'!I26="","",'3º P'!I26)</f>
        <v>A</v>
      </c>
      <c r="F25" s="187" t="str">
        <f>IF('1º P'!O26="","",'1º P'!O26)</f>
        <v>A</v>
      </c>
      <c r="G25" s="188" t="str">
        <f>IF('2º P'!O26="","",'2º P'!O26)</f>
        <v>A</v>
      </c>
      <c r="H25" s="188" t="str">
        <f>IF('3º P'!O26="","",'3º P'!O26)</f>
        <v>A</v>
      </c>
      <c r="I25" s="187" t="str">
        <f>IF('1º P'!T26="","",'1º P'!T26)</f>
        <v/>
      </c>
      <c r="J25" s="188" t="str">
        <f>IF('2º P'!T26="","",'2º P'!T26)</f>
        <v/>
      </c>
      <c r="K25" s="188" t="str">
        <f>IF('3º P'!T26="","",'3º P'!T26)</f>
        <v/>
      </c>
      <c r="L25" s="187" t="str">
        <f>IF('1º P'!Y26="","",'1º P'!Y26)</f>
        <v/>
      </c>
      <c r="M25" s="188" t="str">
        <f>IF('2º P'!Y26="","",'2º P'!Y26)</f>
        <v/>
      </c>
      <c r="N25" s="188" t="str">
        <f>IF('3º P'!Y26="","",'3º P'!Y26)</f>
        <v/>
      </c>
      <c r="O25" s="187" t="str">
        <f>IF('1º P'!AB26="","",'1º P'!AB26)</f>
        <v/>
      </c>
      <c r="P25" s="188" t="str">
        <f>IF('2º P'!AB26="","",'2º P'!AB26)</f>
        <v/>
      </c>
      <c r="Q25" s="188" t="str">
        <f>IF('3º P'!AB26="","",'3º P'!AB26)</f>
        <v/>
      </c>
      <c r="R25" s="189" t="str">
        <f>IF('1º P'!C$10="","",IF(E25=0,"",E25))</f>
        <v>A</v>
      </c>
      <c r="S25" s="190" t="str">
        <f>IF('1º P'!J$10="","",IF(H25=0,"",H25))</f>
        <v>A</v>
      </c>
      <c r="T25" s="190" t="str">
        <f>IF('1º P'!P$10="","",IF(K25="","",K25))</f>
        <v/>
      </c>
      <c r="U25" s="190" t="str">
        <f>IF('1º P'!U$10="","",IF(N25=0,"",N25))</f>
        <v/>
      </c>
      <c r="V25" s="191" t="str">
        <f>IF('1º P'!Z$10="","",IF(Q25=0,"",Q25))</f>
        <v/>
      </c>
      <c r="W25" s="232" t="s">
        <v>11</v>
      </c>
    </row>
    <row r="26" spans="1:23" ht="15" customHeight="1" x14ac:dyDescent="0.25">
      <c r="A26" s="185">
        <v>16</v>
      </c>
      <c r="B26" s="186" t="str">
        <f>IF('1º P'!B27="","",'1º P'!B27)</f>
        <v>Mamani Chura , Milagros Treysi</v>
      </c>
      <c r="C26" s="187" t="str">
        <f>IF('1º P'!I27="","",'1º P'!I27)</f>
        <v>A</v>
      </c>
      <c r="D26" s="188" t="str">
        <f>IF('2º P'!I27="","",'2º P'!I27)</f>
        <v>A</v>
      </c>
      <c r="E26" s="188" t="str">
        <f>IF('3º P'!I27="","",'3º P'!I27)</f>
        <v>A</v>
      </c>
      <c r="F26" s="187" t="str">
        <f>IF('1º P'!O27="","",'1º P'!O27)</f>
        <v>A</v>
      </c>
      <c r="G26" s="188" t="str">
        <f>IF('2º P'!O27="","",'2º P'!O27)</f>
        <v>A</v>
      </c>
      <c r="H26" s="188" t="str">
        <f>IF('3º P'!O27="","",'3º P'!O27)</f>
        <v>B</v>
      </c>
      <c r="I26" s="187" t="str">
        <f>IF('1º P'!T27="","",'1º P'!T27)</f>
        <v/>
      </c>
      <c r="J26" s="188" t="str">
        <f>IF('2º P'!T27="","",'2º P'!T27)</f>
        <v/>
      </c>
      <c r="K26" s="188" t="str">
        <f>IF('3º P'!T27="","",'3º P'!T27)</f>
        <v/>
      </c>
      <c r="L26" s="187" t="str">
        <f>IF('1º P'!Y27="","",'1º P'!Y27)</f>
        <v/>
      </c>
      <c r="M26" s="188" t="str">
        <f>IF('2º P'!Y27="","",'2º P'!Y27)</f>
        <v/>
      </c>
      <c r="N26" s="188" t="str">
        <f>IF('3º P'!Y27="","",'3º P'!Y27)</f>
        <v/>
      </c>
      <c r="O26" s="187" t="str">
        <f>IF('1º P'!AB27="","",'1º P'!AB27)</f>
        <v/>
      </c>
      <c r="P26" s="188" t="str">
        <f>IF('2º P'!AB27="","",'2º P'!AB27)</f>
        <v/>
      </c>
      <c r="Q26" s="188" t="str">
        <f>IF('3º P'!AB27="","",'3º P'!AB27)</f>
        <v/>
      </c>
      <c r="R26" s="189" t="str">
        <f>IF('1º P'!C$10="","",IF(E26=0,"",E26))</f>
        <v>A</v>
      </c>
      <c r="S26" s="190" t="str">
        <f>IF('1º P'!J$10="","",IF(H26=0,"",H26))</f>
        <v>B</v>
      </c>
      <c r="T26" s="190" t="str">
        <f>IF('1º P'!P$10="","",IF(K26="","",K26))</f>
        <v/>
      </c>
      <c r="U26" s="190" t="str">
        <f>IF('1º P'!U$10="","",IF(N26=0,"",N26))</f>
        <v/>
      </c>
      <c r="V26" s="191" t="str">
        <f>IF('1º P'!Z$10="","",IF(Q26=0,"",Q26))</f>
        <v/>
      </c>
      <c r="W26" s="232" t="s">
        <v>11</v>
      </c>
    </row>
    <row r="27" spans="1:23" ht="15" customHeight="1" x14ac:dyDescent="0.25">
      <c r="A27" s="185">
        <v>17</v>
      </c>
      <c r="B27" s="186" t="str">
        <f>IF('1º P'!B28="","",'1º P'!B28)</f>
        <v xml:space="preserve"> Mamani Pari , Alisson Heidy</v>
      </c>
      <c r="C27" s="187" t="str">
        <f>IF('1º P'!I28="","",'1º P'!I28)</f>
        <v>A</v>
      </c>
      <c r="D27" s="188" t="str">
        <f>IF('2º P'!I28="","",'2º P'!I28)</f>
        <v>A</v>
      </c>
      <c r="E27" s="188" t="str">
        <f>IF('3º P'!I28="","",'3º P'!I28)</f>
        <v>A</v>
      </c>
      <c r="F27" s="187" t="str">
        <f>IF('1º P'!O28="","",'1º P'!O28)</f>
        <v>A</v>
      </c>
      <c r="G27" s="188" t="str">
        <f>IF('2º P'!O28="","",'2º P'!O28)</f>
        <v>A</v>
      </c>
      <c r="H27" s="188" t="str">
        <f>IF('3º P'!O28="","",'3º P'!O28)</f>
        <v>A</v>
      </c>
      <c r="I27" s="187" t="str">
        <f>IF('1º P'!T28="","",'1º P'!T28)</f>
        <v/>
      </c>
      <c r="J27" s="188" t="str">
        <f>IF('2º P'!T28="","",'2º P'!T28)</f>
        <v/>
      </c>
      <c r="K27" s="188" t="str">
        <f>IF('3º P'!T28="","",'3º P'!T28)</f>
        <v/>
      </c>
      <c r="L27" s="187" t="str">
        <f>IF('1º P'!Y28="","",'1º P'!Y28)</f>
        <v/>
      </c>
      <c r="M27" s="188" t="str">
        <f>IF('2º P'!Y28="","",'2º P'!Y28)</f>
        <v/>
      </c>
      <c r="N27" s="188" t="str">
        <f>IF('3º P'!Y28="","",'3º P'!Y28)</f>
        <v/>
      </c>
      <c r="O27" s="187" t="str">
        <f>IF('1º P'!AB28="","",'1º P'!AB28)</f>
        <v/>
      </c>
      <c r="P27" s="188" t="str">
        <f>IF('2º P'!AB28="","",'2º P'!AB28)</f>
        <v/>
      </c>
      <c r="Q27" s="188" t="str">
        <f>IF('3º P'!AB28="","",'3º P'!AB28)</f>
        <v/>
      </c>
      <c r="R27" s="189" t="str">
        <f>IF('1º P'!C$10="","",IF(E27=0,"",E27))</f>
        <v>A</v>
      </c>
      <c r="S27" s="190" t="str">
        <f>IF('1º P'!J$10="","",IF(H27=0,"",H27))</f>
        <v>A</v>
      </c>
      <c r="T27" s="190" t="str">
        <f>IF('1º P'!P$10="","",IF(K27="","",K27))</f>
        <v/>
      </c>
      <c r="U27" s="190" t="str">
        <f>IF('1º P'!U$10="","",IF(N27=0,"",N27))</f>
        <v/>
      </c>
      <c r="V27" s="191" t="str">
        <f>IF('1º P'!Z$10="","",IF(Q27=0,"",Q27))</f>
        <v/>
      </c>
      <c r="W27" s="232" t="s">
        <v>11</v>
      </c>
    </row>
    <row r="28" spans="1:23" ht="15" customHeight="1" thickBot="1" x14ac:dyDescent="0.3">
      <c r="A28" s="192">
        <v>18</v>
      </c>
      <c r="B28" s="193" t="str">
        <f>IF('1º P'!B29="","",'1º P'!B29)</f>
        <v/>
      </c>
      <c r="C28" s="194" t="str">
        <f>IF('1º P'!I29="","",'1º P'!I29)</f>
        <v/>
      </c>
      <c r="D28" s="195" t="str">
        <f>IF('2º P'!I29="","",'2º P'!I29)</f>
        <v/>
      </c>
      <c r="E28" s="195" t="str">
        <f>IF('3º P'!I29="","",'3º P'!I29)</f>
        <v/>
      </c>
      <c r="F28" s="194" t="str">
        <f>IF('1º P'!O29="","",'1º P'!O29)</f>
        <v/>
      </c>
      <c r="G28" s="195" t="str">
        <f>IF('2º P'!O29="","",'2º P'!O29)</f>
        <v/>
      </c>
      <c r="H28" s="195" t="str">
        <f>IF('3º P'!O29="","",'3º P'!O29)</f>
        <v/>
      </c>
      <c r="I28" s="194" t="str">
        <f>IF('1º P'!T29="","",'1º P'!T29)</f>
        <v/>
      </c>
      <c r="J28" s="195" t="str">
        <f>IF('2º P'!T29="","",'2º P'!T29)</f>
        <v/>
      </c>
      <c r="K28" s="195" t="str">
        <f>IF('3º P'!T29="","",'3º P'!T29)</f>
        <v/>
      </c>
      <c r="L28" s="194" t="str">
        <f>IF('1º P'!Y29="","",'1º P'!Y29)</f>
        <v/>
      </c>
      <c r="M28" s="195" t="str">
        <f>IF('2º P'!Y29="","",'2º P'!Y29)</f>
        <v/>
      </c>
      <c r="N28" s="195" t="str">
        <f>IF('3º P'!Y29="","",'3º P'!Y29)</f>
        <v/>
      </c>
      <c r="O28" s="194" t="str">
        <f>IF('1º P'!AB29="","",'1º P'!AB29)</f>
        <v/>
      </c>
      <c r="P28" s="195" t="str">
        <f>IF('2º P'!AB29="","",'2º P'!AB29)</f>
        <v/>
      </c>
      <c r="Q28" s="195" t="str">
        <f>IF('3º P'!AB29="","",'3º P'!AB29)</f>
        <v/>
      </c>
      <c r="R28" s="196" t="str">
        <f>IF('1º P'!C$10="","",IF(E28=0,"",E28))</f>
        <v/>
      </c>
      <c r="S28" s="197" t="str">
        <f>IF('1º P'!J$10="","",IF(H28=0,"",H28))</f>
        <v/>
      </c>
      <c r="T28" s="197" t="str">
        <f>IF('1º P'!P$10="","",IF(K28="","",K28))</f>
        <v/>
      </c>
      <c r="U28" s="197" t="str">
        <f>IF('1º P'!U$10="","",IF(N28=0,"",N28))</f>
        <v/>
      </c>
      <c r="V28" s="198" t="str">
        <f>IF('1º P'!Z$10="","",IF(Q28=0,"",Q28))</f>
        <v/>
      </c>
      <c r="W28" s="233"/>
    </row>
    <row r="29" spans="1:23" ht="15.75" thickBot="1" x14ac:dyDescent="0.3">
      <c r="G29" s="347" t="s">
        <v>103</v>
      </c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9"/>
    </row>
    <row r="30" spans="1:23" ht="15" customHeight="1" thickBot="1" x14ac:dyDescent="0.3">
      <c r="G30" s="350" t="s">
        <v>101</v>
      </c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2"/>
      <c r="V30" s="370" t="s">
        <v>102</v>
      </c>
      <c r="W30" s="371"/>
    </row>
    <row r="31" spans="1:23" ht="15.75" thickBot="1" x14ac:dyDescent="0.3">
      <c r="C31" s="234" t="s">
        <v>58</v>
      </c>
      <c r="D31" s="342" t="s">
        <v>21</v>
      </c>
      <c r="E31" s="343"/>
      <c r="G31" s="346" t="s">
        <v>86</v>
      </c>
      <c r="H31" s="344"/>
      <c r="I31" s="345"/>
      <c r="J31" s="344" t="s">
        <v>87</v>
      </c>
      <c r="K31" s="344"/>
      <c r="L31" s="345"/>
      <c r="M31" s="344" t="s">
        <v>88</v>
      </c>
      <c r="N31" s="344"/>
      <c r="O31" s="345"/>
      <c r="P31" s="344" t="s">
        <v>89</v>
      </c>
      <c r="Q31" s="344"/>
      <c r="R31" s="345"/>
      <c r="S31" s="344" t="s">
        <v>90</v>
      </c>
      <c r="T31" s="344"/>
      <c r="U31" s="374"/>
      <c r="V31" s="372"/>
      <c r="W31" s="373"/>
    </row>
    <row r="32" spans="1:23" x14ac:dyDescent="0.25">
      <c r="B32" s="199" t="s">
        <v>104</v>
      </c>
      <c r="C32" s="65">
        <f>IF('1º P'!L31="","",'1º P'!L31)</f>
        <v>17</v>
      </c>
      <c r="D32" s="320">
        <f>C32/C32</f>
        <v>1</v>
      </c>
      <c r="E32" s="321"/>
      <c r="F32" s="235" t="s">
        <v>31</v>
      </c>
      <c r="G32" s="200">
        <f>IF('1º P'!C$10="","",IF(COUNTA('1º P'!B$12:B$29)=0,"",IF(COUNTA(R$11:R$28)=0,"",COUNTIF(R$11:R$28,"=AD"))))</f>
        <v>1</v>
      </c>
      <c r="H32" s="379">
        <f>IF(G32="","",IF(C$33=0,"",G32/C$33))</f>
        <v>5.8823529411764705E-2</v>
      </c>
      <c r="I32" s="380"/>
      <c r="J32" s="200">
        <f>IF('1º P'!J10="","",IF(COUNTA('1º P'!B12:B29)=0,"",IF(COUNTA(S11:S28)=0,"",COUNTIF(S11:S28,"=AD"))))</f>
        <v>1</v>
      </c>
      <c r="K32" s="336">
        <f>IF(J32="","",IF($C$33=0,"",J32/$C$33))</f>
        <v>5.8823529411764705E-2</v>
      </c>
      <c r="L32" s="337"/>
      <c r="M32" s="200">
        <f>IF('1º P'!P$10="","",IF(COUNTA('1º P'!B$12:B$29)=0,"",IF(COUNTA(T$11:T$28)=0,"",COUNTIF(T$11:T$28,"=AD"))))</f>
        <v>0</v>
      </c>
      <c r="N32" s="336">
        <f>IF(M32="","",IF($C$33=0,"",M32/$C$33))</f>
        <v>0</v>
      </c>
      <c r="O32" s="337"/>
      <c r="P32" s="200" t="str">
        <f>IF('1º P'!U$10="","",IF(COUNTA('1º P'!$B$12:$B$29)=0,"",IF(COUNTA(U$11:U$28)=0,"",COUNTIF(U$11:U$28,"=AD"))))</f>
        <v/>
      </c>
      <c r="Q32" s="336" t="str">
        <f>IF(P32="","",IF($C$33=0,"",P32/$C$33))</f>
        <v/>
      </c>
      <c r="R32" s="337"/>
      <c r="S32" s="200" t="str">
        <f>IF('1º P'!Z$10="","",IF(COUNTA('1º P'!$B$12:$B$29)=0,"",IF(COUNTA(V$11:V$28)=0,"",COUNTIF(V$11:V$28,"=AD"))))</f>
        <v/>
      </c>
      <c r="T32" s="336" t="str">
        <f>IF(S32="","",IF($C$33=0,"",S32/$C$33))</f>
        <v/>
      </c>
      <c r="U32" s="337"/>
      <c r="V32" s="238">
        <f>IF(COUNTA('1º P'!$B$12:$B$29)=0,"",IF(COUNTA(W$11:W$28)=0,"",COUNTIF(W$11:W$28,"=AD")))</f>
        <v>3</v>
      </c>
      <c r="W32" s="206">
        <f>IF($C$33=0,"",IF(V32="","",V32/$C$33))</f>
        <v>0.17647058823529413</v>
      </c>
    </row>
    <row r="33" spans="2:27" x14ac:dyDescent="0.25">
      <c r="B33" s="199" t="s">
        <v>105</v>
      </c>
      <c r="C33" s="63">
        <f>IF(COUNTA(B12:B28)=0,"",COUNTIF(W11:W28,"=AD")+COUNTIF(W11:W28,"=A")+COUNTIF(W11:W28,"=B")+COUNTIF(W11:W28,"=C"))</f>
        <v>17</v>
      </c>
      <c r="D33" s="314">
        <f>C33/C32</f>
        <v>1</v>
      </c>
      <c r="E33" s="315"/>
      <c r="F33" s="236" t="s">
        <v>11</v>
      </c>
      <c r="G33" s="201">
        <f>IF('1º P'!C$10="","",IF(COUNTA('1º P'!B$12:B$29)=0,"",IF(COUNTA(R$11:R$28)=0,"",COUNTIF(R$11:R$28,"=A"))))</f>
        <v>11</v>
      </c>
      <c r="H33" s="381">
        <f t="shared" ref="H33:H35" si="0">IF(G33="","",IF(C$33=0,"",G33/C$33))</f>
        <v>0.6470588235294118</v>
      </c>
      <c r="I33" s="382"/>
      <c r="J33" s="201">
        <f>IF('1º P'!J10="","",IF(COUNTA('1º P'!B12:B29)=0,"",IF(COUNTA(S11:S28)=0,"",COUNTIF(S11:S28,"=A"))))</f>
        <v>11</v>
      </c>
      <c r="K33" s="338">
        <f t="shared" ref="K33:K35" si="1">IF(J33="","",IF(C$33=0,"",J33/C$33))</f>
        <v>0.6470588235294118</v>
      </c>
      <c r="L33" s="339"/>
      <c r="M33" s="201">
        <f>IF('1º P'!P$10="","",IF(COUNTA('1º P'!B$12:B$29)=0,"",IF(COUNTA(T$11:T$28)=0,"",COUNTIF(T$11:T$28,"=A"))))</f>
        <v>1</v>
      </c>
      <c r="N33" s="338">
        <f t="shared" ref="N33:N35" si="2">IF(M33="","",IF($C$33=0,"",M33/$C$33))</f>
        <v>5.8823529411764705E-2</v>
      </c>
      <c r="O33" s="339"/>
      <c r="P33" s="201" t="str">
        <f>IF('1º P'!U$10="","",IF(COUNTA('1º P'!$B$12:$B$29)=0,"",IF(COUNTA(U$11:U$28)=0,"",COUNTIF(U$11:U$28,"=A"))))</f>
        <v/>
      </c>
      <c r="Q33" s="338" t="str">
        <f t="shared" ref="Q33:Q35" si="3">IF(P33="","",IF($C$33=0,"",P33/$C$33))</f>
        <v/>
      </c>
      <c r="R33" s="339"/>
      <c r="S33" s="201" t="str">
        <f>IF('1º P'!Z$10="","",IF(COUNTA('1º P'!$B$12:$B$29)=0,"",IF(COUNTA(V$11:V$28)=0,"",COUNTIF(V$11:V$28,"=A"))))</f>
        <v/>
      </c>
      <c r="T33" s="338" t="str">
        <f t="shared" ref="T33:T35" si="4">IF(S33="","",IF($C$33=0,"",S33/$C$33))</f>
        <v/>
      </c>
      <c r="U33" s="339"/>
      <c r="V33" s="239">
        <f>IF(COUNTA('1º P'!$B$12:$B$29)=0,"",IF(COUNTA(W$11:W$28)=0,"",COUNTIF(W$11:W$28,"=A")))</f>
        <v>9</v>
      </c>
      <c r="W33" s="207">
        <f t="shared" ref="W33:W35" si="5">IF($C$33=0,"",IF(V33="","",V33/$C$33))</f>
        <v>0.52941176470588236</v>
      </c>
    </row>
    <row r="34" spans="2:27" ht="15.75" thickBot="1" x14ac:dyDescent="0.3">
      <c r="B34" s="199" t="s">
        <v>106</v>
      </c>
      <c r="C34" s="64">
        <f>C32-C33</f>
        <v>0</v>
      </c>
      <c r="D34" s="312">
        <f>C34/C32</f>
        <v>0</v>
      </c>
      <c r="E34" s="313"/>
      <c r="F34" s="236" t="s">
        <v>32</v>
      </c>
      <c r="G34" s="201">
        <f>IF('1º P'!C$10="","",IF(COUNTA('1º P'!B$12:B$29)=0,"",IF(COUNTA(R$11:R$28)=0,"",COUNTIF(R$11:R$28,"=B"))))</f>
        <v>1</v>
      </c>
      <c r="H34" s="381">
        <f t="shared" si="0"/>
        <v>5.8823529411764705E-2</v>
      </c>
      <c r="I34" s="382"/>
      <c r="J34" s="201">
        <f>IF('1º P'!J10="","",IF(COUNTA('1º P'!B12:B29)=0,"",IF(COUNTA(S11:S28)=0,"",COUNTIF(S11:S28,"=B"))))</f>
        <v>4</v>
      </c>
      <c r="K34" s="338">
        <f t="shared" si="1"/>
        <v>0.23529411764705882</v>
      </c>
      <c r="L34" s="339"/>
      <c r="M34" s="201">
        <f>IF('1º P'!P$10="","",IF(COUNTA('1º P'!B$12:B$29)=0,"",IF(COUNTA(T$11:T$28)=0,"",COUNTIF(T$11:T$28,"=B"))))</f>
        <v>1</v>
      </c>
      <c r="N34" s="338">
        <f t="shared" si="2"/>
        <v>5.8823529411764705E-2</v>
      </c>
      <c r="O34" s="339"/>
      <c r="P34" s="201" t="str">
        <f>IF('1º P'!U$10="","",IF(COUNTA('1º P'!$B$12:$B$29)=0,"",IF(COUNTA(U$11:U$28)=0,"",COUNTIF(U$11:U$28,"=B"))))</f>
        <v/>
      </c>
      <c r="Q34" s="338" t="str">
        <f t="shared" si="3"/>
        <v/>
      </c>
      <c r="R34" s="339"/>
      <c r="S34" s="201" t="str">
        <f>IF('1º P'!Z$10="","",IF(COUNTA('1º P'!$B$12:$B$29)=0,"",IF(COUNTA(V$11:V$28)=0,"",COUNTIF(V$11:V$28,"=B"))))</f>
        <v/>
      </c>
      <c r="T34" s="338" t="str">
        <f t="shared" si="4"/>
        <v/>
      </c>
      <c r="U34" s="339"/>
      <c r="V34" s="239">
        <f>IF(COUNTA('1º P'!$B$12:$B$29)=0,"",IF(COUNTA(W$11:W$28)=0,"",COUNTIF(W$11:W$28,"=B")))</f>
        <v>3</v>
      </c>
      <c r="W34" s="207">
        <f t="shared" si="5"/>
        <v>0.17647058823529413</v>
      </c>
    </row>
    <row r="35" spans="2:27" ht="15.75" thickBot="1" x14ac:dyDescent="0.3">
      <c r="F35" s="237" t="s">
        <v>33</v>
      </c>
      <c r="G35" s="202">
        <f>IF('1º P'!C$10="","",IF(COUNTA('1º P'!B$12:B$29)=0,"",IF(COUNTA(R$11:R$28)=0,"",COUNTIF(R$11:R$28,"=C"))))</f>
        <v>4</v>
      </c>
      <c r="H35" s="383">
        <f t="shared" si="0"/>
        <v>0.23529411764705882</v>
      </c>
      <c r="I35" s="384"/>
      <c r="J35" s="202">
        <f>IF('1º P'!J10="","",IF(COUNTA('1º P'!B12:B29)=0,"",IF(COUNTA(S11:S28)=0,"",COUNTIF(S11:S28,"=C"))))</f>
        <v>1</v>
      </c>
      <c r="K35" s="340">
        <f t="shared" si="1"/>
        <v>5.8823529411764705E-2</v>
      </c>
      <c r="L35" s="341"/>
      <c r="M35" s="202">
        <f>IF('1º P'!P$10="","",IF(COUNTA('1º P'!B$12:B$29)=0,"",IF(COUNTA(T$11:T$28)=0,"",COUNTIF(T$11:T$28,"=C"))))</f>
        <v>0</v>
      </c>
      <c r="N35" s="340">
        <f t="shared" si="2"/>
        <v>0</v>
      </c>
      <c r="O35" s="341"/>
      <c r="P35" s="202" t="str">
        <f>IF('1º P'!U$10="","",IF(COUNTA('1º P'!$B$12:$B$29)=0,"",IF(COUNTA(U$11:U$28)=0,"",COUNTIF(U$11:U$28,"=C"))))</f>
        <v/>
      </c>
      <c r="Q35" s="340" t="str">
        <f t="shared" si="3"/>
        <v/>
      </c>
      <c r="R35" s="341"/>
      <c r="S35" s="202" t="str">
        <f>IF('1º P'!Z$10="","",IF(COUNTA('1º P'!$B$12:$B$29)=0,"",IF(COUNTA(V$11:V$28)=0,"",COUNTIF(V$11:V$28,"=C"))))</f>
        <v/>
      </c>
      <c r="T35" s="340" t="str">
        <f t="shared" si="4"/>
        <v/>
      </c>
      <c r="U35" s="341"/>
      <c r="V35" s="240">
        <f>IF(COUNTA('1º P'!$B$12:$B$29)=0,"",IF(COUNTA(W$11:W$28)=0,"",COUNTIF(W$11:W$28,"=C")))</f>
        <v>2</v>
      </c>
      <c r="W35" s="208">
        <f t="shared" si="5"/>
        <v>0.11764705882352941</v>
      </c>
    </row>
    <row r="36" spans="2:27" x14ac:dyDescent="0.25">
      <c r="G36" s="375" t="s">
        <v>54</v>
      </c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7"/>
      <c r="W36" s="378"/>
    </row>
    <row r="37" spans="2:27" x14ac:dyDescent="0.25"/>
    <row r="38" spans="2:27" x14ac:dyDescent="0.25">
      <c r="M38" s="335" t="str">
        <f>'1º P'!K36</f>
        <v>Tacna,</v>
      </c>
      <c r="N38" s="335"/>
      <c r="O38" s="335"/>
      <c r="P38" s="335"/>
      <c r="Q38" s="353">
        <f ca="1">'1º P'!T36</f>
        <v>43587.986739930559</v>
      </c>
      <c r="R38" s="353"/>
      <c r="S38" s="353"/>
      <c r="T38" s="353"/>
      <c r="U38" s="353"/>
      <c r="V38" s="353"/>
      <c r="W38" s="353"/>
      <c r="X38" s="203"/>
      <c r="Y38" s="203"/>
      <c r="Z38" s="203"/>
      <c r="AA38" s="203"/>
    </row>
    <row r="39" spans="2:27" x14ac:dyDescent="0.25">
      <c r="C39" s="12" t="s">
        <v>48</v>
      </c>
      <c r="K39" s="204" t="s">
        <v>108</v>
      </c>
    </row>
    <row r="40" spans="2:27" x14ac:dyDescent="0.25">
      <c r="C40" s="12" t="str">
        <f>IF('1º P'!B37="","",'1º P'!B37)</f>
        <v>NORMA LEYTON MAMANI</v>
      </c>
      <c r="K40" s="204" t="str">
        <f>'1º P'!C37</f>
        <v>SUBDIRECCIÓN</v>
      </c>
      <c r="O40" s="205" t="s">
        <v>16</v>
      </c>
    </row>
    <row r="41" spans="2:27" hidden="1" x14ac:dyDescent="0.25"/>
    <row r="42" spans="2:27" hidden="1" x14ac:dyDescent="0.25"/>
    <row r="43" spans="2:27" hidden="1" x14ac:dyDescent="0.25"/>
    <row r="44" spans="2:27" hidden="1" x14ac:dyDescent="0.25"/>
    <row r="45" spans="2:27" hidden="1" x14ac:dyDescent="0.25"/>
    <row r="46" spans="2:27" hidden="1" x14ac:dyDescent="0.25"/>
    <row r="47" spans="2:27" hidden="1" x14ac:dyDescent="0.25"/>
    <row r="48" spans="2:2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51">
    <mergeCell ref="V30:W31"/>
    <mergeCell ref="S31:U31"/>
    <mergeCell ref="P31:R31"/>
    <mergeCell ref="M31:O31"/>
    <mergeCell ref="G36:W36"/>
    <mergeCell ref="H32:I32"/>
    <mergeCell ref="H33:I33"/>
    <mergeCell ref="H34:I34"/>
    <mergeCell ref="H35:I35"/>
    <mergeCell ref="K32:L32"/>
    <mergeCell ref="K33:L33"/>
    <mergeCell ref="K34:L34"/>
    <mergeCell ref="K35:L35"/>
    <mergeCell ref="Q32:R32"/>
    <mergeCell ref="Q33:R33"/>
    <mergeCell ref="Q34:R34"/>
    <mergeCell ref="Q35:R35"/>
    <mergeCell ref="T32:U32"/>
    <mergeCell ref="T33:U33"/>
    <mergeCell ref="T34:U34"/>
    <mergeCell ref="T35:U35"/>
    <mergeCell ref="R8:V9"/>
    <mergeCell ref="W8:W10"/>
    <mergeCell ref="L4:M4"/>
    <mergeCell ref="C5:E5"/>
    <mergeCell ref="C9:E9"/>
    <mergeCell ref="F9:H9"/>
    <mergeCell ref="I9:K9"/>
    <mergeCell ref="L9:N9"/>
    <mergeCell ref="O9:Q9"/>
    <mergeCell ref="C8:E8"/>
    <mergeCell ref="F8:H8"/>
    <mergeCell ref="I8:K8"/>
    <mergeCell ref="L8:N8"/>
    <mergeCell ref="O8:Q8"/>
    <mergeCell ref="B8:B10"/>
    <mergeCell ref="A8:A10"/>
    <mergeCell ref="M38:P38"/>
    <mergeCell ref="N32:O32"/>
    <mergeCell ref="N33:O33"/>
    <mergeCell ref="N34:O34"/>
    <mergeCell ref="N35:O35"/>
    <mergeCell ref="D31:E31"/>
    <mergeCell ref="D33:E33"/>
    <mergeCell ref="D34:E34"/>
    <mergeCell ref="J31:L31"/>
    <mergeCell ref="G31:I31"/>
    <mergeCell ref="G29:W29"/>
    <mergeCell ref="G30:U30"/>
    <mergeCell ref="D32:E32"/>
    <mergeCell ref="Q38:W38"/>
  </mergeCells>
  <dataValidations count="1">
    <dataValidation allowBlank="1" showInputMessage="1" showErrorMessage="1" promptTitle="¡ATENCIÓN!" prompt="Si desea cambiar las competencias, tendrá que hacerlo en el 1º periodo para que automáticamente se cambien en todo el año." sqref="C9:Q9"/>
  </dataValidations>
  <printOptions horizontalCentered="1"/>
  <pageMargins left="0" right="0" top="0" bottom="0" header="0.31496062992125984" footer="0.31496062992125984"/>
  <pageSetup paperSize="9" scale="95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¡ATENCIÓN!" prompt="Una evaluación formativa de tipo sumativa se centra en proporcionar conclusiones sobre el nivel de logro alcanzado por parte de los estudiantes, en base al análisis de evidencias de aprendizaje y a través del juicio del docente.">
          <x14:formula1>
            <xm:f>'1º P'!$A$31:$A$34</xm:f>
          </x14:formula1>
          <xm:sqref>W11:W28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Y33"/>
  <sheetViews>
    <sheetView zoomScale="130" zoomScaleNormal="130" workbookViewId="0">
      <selection activeCell="F8" sqref="F8"/>
    </sheetView>
  </sheetViews>
  <sheetFormatPr baseColWidth="10" defaultColWidth="0" defaultRowHeight="15" zeroHeight="1" x14ac:dyDescent="0.25"/>
  <cols>
    <col min="1" max="11" width="11.42578125" style="3" customWidth="1"/>
    <col min="12" max="25" width="0" style="3" hidden="1" customWidth="1"/>
    <col min="26" max="16384" width="11.42578125" style="3" hidden="1"/>
  </cols>
  <sheetData>
    <row r="1" spans="1:25" x14ac:dyDescent="0.25">
      <c r="A1" s="1"/>
      <c r="B1" s="69" t="str">
        <f>IF('1º P'!B1="","",'1º P'!B1)</f>
        <v>INSTITUCIÓN EDUCATIVA</v>
      </c>
      <c r="K1" s="124" t="str">
        <f>'1º P'!AC1</f>
        <v>VERSIÓN: 04·2019</v>
      </c>
      <c r="L1" s="3">
        <v>0</v>
      </c>
    </row>
    <row r="2" spans="1:25" x14ac:dyDescent="0.25">
      <c r="A2" s="1"/>
      <c r="B2" s="69" t="str">
        <f>IF('1º P'!B2="","",'1º P'!B2)</f>
        <v>"GUILLERMO AUZA ARCE"</v>
      </c>
    </row>
    <row r="3" spans="1:25" x14ac:dyDescent="0.25">
      <c r="A3" s="1"/>
      <c r="B3" s="69" t="str">
        <f>IF('1º P'!B3="","",'1º P'!B3)</f>
        <v>TACNA</v>
      </c>
    </row>
    <row r="4" spans="1:25" ht="15.75" x14ac:dyDescent="0.25">
      <c r="A4" s="1"/>
      <c r="B4" s="7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8.75" x14ac:dyDescent="0.3">
      <c r="H5" s="85" t="s">
        <v>49</v>
      </c>
      <c r="I5" s="78" t="str">
        <f>IF('1º P'!T4="","",'1º P'!T4)</f>
        <v>REGULAR</v>
      </c>
    </row>
    <row r="6" spans="1:25" ht="18.75" x14ac:dyDescent="0.3">
      <c r="E6" s="385">
        <f ca="1">IF('1º P'!M5="","",'1º P'!M5)</f>
        <v>2019</v>
      </c>
      <c r="F6" s="385"/>
      <c r="G6" s="385"/>
      <c r="H6" s="75"/>
      <c r="I6" s="76"/>
    </row>
    <row r="7" spans="1:25" x14ac:dyDescent="0.25"/>
    <row r="8" spans="1:25" x14ac:dyDescent="0.25">
      <c r="B8" s="66" t="s">
        <v>9</v>
      </c>
      <c r="C8" s="77" t="str">
        <f>IF('1º P'!C6="","",'1º P'!C6)</f>
        <v>PRIMERO</v>
      </c>
      <c r="E8" s="66" t="s">
        <v>10</v>
      </c>
      <c r="F8" s="70" t="str">
        <f>IF('1º P'!J6="","",'1º P'!J6)</f>
        <v>A</v>
      </c>
      <c r="G8" s="66" t="s">
        <v>12</v>
      </c>
      <c r="H8" s="70" t="str">
        <f>IF('1º P'!S6="","",'1º P'!S6)</f>
        <v/>
      </c>
    </row>
    <row r="9" spans="1:25" x14ac:dyDescent="0.25">
      <c r="B9" s="66" t="s">
        <v>45</v>
      </c>
      <c r="C9" s="68" t="str">
        <f>IF('1º P'!C7="","",'1º P'!C7)</f>
        <v>EDUCACIÓN RELIGIOSA</v>
      </c>
      <c r="G9" s="66" t="s">
        <v>8</v>
      </c>
      <c r="H9" s="68" t="str">
        <f>IF('1º P'!S7="","",'1º P'!S7)</f>
        <v>NORMA LEYTON MAMANI</v>
      </c>
    </row>
    <row r="10" spans="1:25" x14ac:dyDescent="0.25"/>
    <row r="11" spans="1:25" x14ac:dyDescent="0.25"/>
    <row r="12" spans="1:25" x14ac:dyDescent="0.25"/>
    <row r="13" spans="1:25" x14ac:dyDescent="0.25"/>
    <row r="14" spans="1:25" x14ac:dyDescent="0.25"/>
    <row r="15" spans="1:25" x14ac:dyDescent="0.25"/>
    <row r="16" spans="1:25" x14ac:dyDescent="0.25"/>
    <row r="17" spans="2:11" x14ac:dyDescent="0.25"/>
    <row r="18" spans="2:11" ht="36.75" x14ac:dyDescent="0.25">
      <c r="E18" s="99" t="s">
        <v>57</v>
      </c>
    </row>
    <row r="19" spans="2:11" x14ac:dyDescent="0.25">
      <c r="D19" s="14" t="s">
        <v>31</v>
      </c>
      <c r="E19" s="98">
        <f>'RESUMEN ANUAL'!W32</f>
        <v>0.17647058823529413</v>
      </c>
    </row>
    <row r="20" spans="2:11" x14ac:dyDescent="0.25">
      <c r="D20" s="14" t="s">
        <v>11</v>
      </c>
      <c r="E20" s="98">
        <f>'RESUMEN ANUAL'!W33</f>
        <v>0.52941176470588236</v>
      </c>
    </row>
    <row r="21" spans="2:11" x14ac:dyDescent="0.25">
      <c r="D21" s="14" t="s">
        <v>32</v>
      </c>
      <c r="E21" s="98">
        <f>'RESUMEN ANUAL'!W34</f>
        <v>0.17647058823529413</v>
      </c>
    </row>
    <row r="22" spans="2:11" x14ac:dyDescent="0.25">
      <c r="D22" s="14" t="s">
        <v>33</v>
      </c>
      <c r="E22" s="98">
        <f>'RESUMEN ANUAL'!W35</f>
        <v>0.11764705882352941</v>
      </c>
    </row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>
      <c r="H28" s="73" t="str">
        <f>IF('1º P'!K36="","",'1º P'!K36)</f>
        <v>Tacna,</v>
      </c>
      <c r="I28" s="296">
        <f ca="1">NOW()</f>
        <v>43587.986739930559</v>
      </c>
      <c r="J28" s="296"/>
      <c r="K28" s="296"/>
    </row>
    <row r="29" spans="2:11" x14ac:dyDescent="0.25">
      <c r="H29" s="297"/>
      <c r="I29" s="297"/>
      <c r="J29" s="297"/>
      <c r="K29" s="297"/>
    </row>
    <row r="30" spans="2:11" x14ac:dyDescent="0.25"/>
    <row r="31" spans="2:11" x14ac:dyDescent="0.25">
      <c r="B31" s="71" t="s">
        <v>48</v>
      </c>
      <c r="E31" s="71" t="s">
        <v>52</v>
      </c>
    </row>
    <row r="32" spans="2:11" x14ac:dyDescent="0.25">
      <c r="B32" s="97" t="str">
        <f>IF('1º P'!B37="","",'1º P'!B37)</f>
        <v>NORMA LEYTON MAMANI</v>
      </c>
      <c r="E32" s="72" t="str">
        <f>IF('1º P'!C37="","",'1º P'!C37)</f>
        <v>SUBDIRECCIÓN</v>
      </c>
    </row>
    <row r="33" spans="8:8" x14ac:dyDescent="0.25">
      <c r="H33" s="126" t="s">
        <v>51</v>
      </c>
    </row>
  </sheetData>
  <mergeCells count="3">
    <mergeCell ref="E6:G6"/>
    <mergeCell ref="I28:K28"/>
    <mergeCell ref="H29:K29"/>
  </mergeCells>
  <dataValidations xWindow="1115" yWindow="545" count="3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H33:K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rintOptions horizontalCentered="1"/>
  <pageMargins left="0" right="0" top="0" bottom="0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1024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0</xdr:col>
                <xdr:colOff>457200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1º P</vt:lpstr>
      <vt:lpstr>NIVEL DE LOGRO 1º P</vt:lpstr>
      <vt:lpstr>2º P</vt:lpstr>
      <vt:lpstr>NIVEL DE LOGRO AL 2º P</vt:lpstr>
      <vt:lpstr>3º P</vt:lpstr>
      <vt:lpstr>NIVEL DE LOGRO AL 3º P</vt:lpstr>
      <vt:lpstr>RESUMEN ANUAL</vt:lpstr>
      <vt:lpstr>NIVEL DE LOGRO ANUAL</vt:lpstr>
      <vt:lpstr>'1º P'!Títulos_a_imprimir</vt:lpstr>
      <vt:lpstr>'2º P'!Títulos_a_imprimir</vt:lpstr>
      <vt:lpstr>'3º P'!Títulos_a_imprimir</vt:lpstr>
      <vt:lpstr>'RESUMEN ANUAL'!Títulos_a_imprimir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2019-05-01T16:10:52Z</cp:lastPrinted>
  <dcterms:created xsi:type="dcterms:W3CDTF">2016-06-30T23:29:11Z</dcterms:created>
  <dcterms:modified xsi:type="dcterms:W3CDTF">2019-05-03T04:41:46Z</dcterms:modified>
</cp:coreProperties>
</file>